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0692"/>
  </bookViews>
  <sheets>
    <sheet name="Приложение 1" sheetId="1" r:id="rId1"/>
    <sheet name="Приложение 2" sheetId="5" r:id="rId2"/>
    <sheet name="Приложение 3" sheetId="2" r:id="rId3"/>
    <sheet name="Приложение 4" sheetId="4" r:id="rId4"/>
  </sheets>
  <definedNames>
    <definedName name="_xlnm.Print_Area" localSheetId="0">'Приложение 1'!$A$1:$P$140</definedName>
    <definedName name="_xlnm.Print_Area" localSheetId="1">'Приложение 2'!$A$1:$P$259</definedName>
    <definedName name="_xlnm.Print_Area" localSheetId="2">'Приложение 3'!$A$1:$P$43</definedName>
    <definedName name="_xlnm.Print_Area" localSheetId="3">'Приложение 4'!$A$1:$P$40</definedName>
  </definedNames>
  <calcPr calcId="145621"/>
</workbook>
</file>

<file path=xl/calcChain.xml><?xml version="1.0" encoding="utf-8"?>
<calcChain xmlns="http://schemas.openxmlformats.org/spreadsheetml/2006/main">
  <c r="O189" i="5" l="1"/>
  <c r="O160" i="5"/>
  <c r="N189" i="5"/>
  <c r="O27" i="2" l="1"/>
  <c r="N27" i="2"/>
  <c r="N28" i="2"/>
  <c r="O28" i="2"/>
  <c r="M28" i="2"/>
  <c r="P53" i="5" l="1"/>
  <c r="P58" i="5"/>
  <c r="P60" i="5"/>
  <c r="P61" i="5"/>
  <c r="P63" i="5"/>
  <c r="P65" i="5"/>
  <c r="P67" i="5"/>
  <c r="P69" i="5"/>
  <c r="P70" i="5"/>
  <c r="P72" i="5"/>
  <c r="P74" i="5"/>
  <c r="P76" i="5"/>
  <c r="P78" i="5"/>
  <c r="P79" i="5"/>
  <c r="P87" i="5"/>
  <c r="P89" i="5"/>
  <c r="P93" i="5"/>
  <c r="P95" i="5"/>
  <c r="P99" i="5"/>
  <c r="P100" i="5"/>
  <c r="P101" i="5"/>
  <c r="P102" i="5"/>
  <c r="P110" i="5"/>
  <c r="P112" i="5"/>
  <c r="P121" i="5"/>
  <c r="P129" i="5"/>
  <c r="P133" i="5"/>
  <c r="P142" i="5"/>
  <c r="P154" i="5"/>
  <c r="P176" i="5"/>
  <c r="P184" i="5"/>
  <c r="P193" i="5"/>
  <c r="P197" i="5"/>
  <c r="P205" i="5"/>
  <c r="P221" i="5"/>
  <c r="P222" i="5"/>
  <c r="P235" i="5"/>
  <c r="P237" i="5"/>
  <c r="P241" i="5"/>
  <c r="P243" i="5"/>
  <c r="P245" i="5"/>
  <c r="P249" i="5"/>
  <c r="P251" i="5"/>
  <c r="P253" i="5"/>
  <c r="P48" i="5"/>
  <c r="P50" i="5"/>
  <c r="P51" i="5"/>
  <c r="P46" i="5"/>
  <c r="P41" i="5"/>
  <c r="P43" i="5"/>
  <c r="P45" i="5"/>
  <c r="O40" i="5"/>
  <c r="P40" i="5" s="1"/>
  <c r="N40" i="5"/>
  <c r="M40" i="5"/>
  <c r="P33" i="2" l="1"/>
  <c r="P32" i="4" l="1"/>
  <c r="P15" i="4"/>
  <c r="P17" i="4"/>
  <c r="P18" i="4"/>
  <c r="P20" i="4"/>
  <c r="P22" i="4"/>
  <c r="P24" i="4"/>
  <c r="P26" i="4"/>
  <c r="P28" i="4"/>
  <c r="P29" i="4"/>
  <c r="P30" i="4"/>
  <c r="P7" i="2"/>
  <c r="P8" i="2"/>
  <c r="P9" i="2"/>
  <c r="P10" i="2"/>
  <c r="P11" i="2"/>
  <c r="P12" i="2"/>
  <c r="P13" i="2"/>
  <c r="P14" i="2"/>
  <c r="P15" i="2"/>
  <c r="P16" i="2"/>
  <c r="P25" i="2"/>
  <c r="P26" i="2"/>
  <c r="P29" i="2"/>
  <c r="P30" i="2"/>
  <c r="P31" i="2"/>
  <c r="P32" i="2"/>
  <c r="M31" i="4"/>
  <c r="M109" i="5"/>
  <c r="N109" i="5"/>
  <c r="O109" i="5"/>
  <c r="P109" i="5" s="1"/>
  <c r="N208" i="5"/>
  <c r="N207" i="5" s="1"/>
  <c r="O208" i="5"/>
  <c r="N220" i="5"/>
  <c r="O220" i="5"/>
  <c r="M220" i="5"/>
  <c r="P15" i="5"/>
  <c r="P32" i="5"/>
  <c r="N14" i="1"/>
  <c r="O14" i="1"/>
  <c r="P15" i="1"/>
  <c r="P16" i="1"/>
  <c r="P27" i="1"/>
  <c r="P50" i="1"/>
  <c r="P51" i="1"/>
  <c r="P52" i="1"/>
  <c r="P56" i="1"/>
  <c r="P72" i="1"/>
  <c r="P89" i="1"/>
  <c r="P90" i="1"/>
  <c r="P91" i="1"/>
  <c r="P98" i="1"/>
  <c r="P100" i="1"/>
  <c r="P101" i="1"/>
  <c r="P103" i="1"/>
  <c r="P105" i="1"/>
  <c r="P106" i="1"/>
  <c r="P115" i="1"/>
  <c r="P119" i="1"/>
  <c r="P128" i="1"/>
  <c r="P220" i="5" l="1"/>
  <c r="O207" i="5"/>
  <c r="P28" i="2"/>
  <c r="M129" i="1" l="1"/>
  <c r="O127" i="1"/>
  <c r="N127" i="1"/>
  <c r="N126" i="1" s="1"/>
  <c r="N125" i="1" s="1"/>
  <c r="N124" i="1" s="1"/>
  <c r="N123" i="1" s="1"/>
  <c r="N122" i="1" s="1"/>
  <c r="N121" i="1" s="1"/>
  <c r="N120" i="1" s="1"/>
  <c r="M118" i="1"/>
  <c r="O117" i="1"/>
  <c r="N117" i="1"/>
  <c r="N116" i="1" s="1"/>
  <c r="O114" i="1"/>
  <c r="N114" i="1"/>
  <c r="N113" i="1" s="1"/>
  <c r="M114" i="1"/>
  <c r="M113" i="1" s="1"/>
  <c r="M104" i="1"/>
  <c r="P104" i="1" s="1"/>
  <c r="M102" i="1"/>
  <c r="P102" i="1" s="1"/>
  <c r="M99" i="1"/>
  <c r="P99" i="1" s="1"/>
  <c r="O97" i="1"/>
  <c r="N97" i="1"/>
  <c r="N96" i="1" s="1"/>
  <c r="N95" i="1" s="1"/>
  <c r="N94" i="1" s="1"/>
  <c r="N93" i="1" s="1"/>
  <c r="N92" i="1" s="1"/>
  <c r="O88" i="1"/>
  <c r="N88" i="1"/>
  <c r="N87" i="1" s="1"/>
  <c r="N86" i="1" s="1"/>
  <c r="N85" i="1" s="1"/>
  <c r="N84" i="1" s="1"/>
  <c r="N83" i="1" s="1"/>
  <c r="N82" i="1" s="1"/>
  <c r="M88" i="1"/>
  <c r="M87" i="1" s="1"/>
  <c r="M86" i="1" s="1"/>
  <c r="M85" i="1" s="1"/>
  <c r="M84" i="1" s="1"/>
  <c r="M83" i="1" s="1"/>
  <c r="M82" i="1" s="1"/>
  <c r="M80" i="1"/>
  <c r="O79" i="1"/>
  <c r="N79" i="1"/>
  <c r="N78" i="1" s="1"/>
  <c r="N77" i="1" s="1"/>
  <c r="N76" i="1" s="1"/>
  <c r="N75" i="1" s="1"/>
  <c r="N74" i="1" s="1"/>
  <c r="N73" i="1" s="1"/>
  <c r="O71" i="1"/>
  <c r="N71" i="1"/>
  <c r="N70" i="1" s="1"/>
  <c r="N69" i="1" s="1"/>
  <c r="N68" i="1" s="1"/>
  <c r="N67" i="1" s="1"/>
  <c r="N66" i="1" s="1"/>
  <c r="M71" i="1"/>
  <c r="M70" i="1" s="1"/>
  <c r="M69" i="1" s="1"/>
  <c r="M68" i="1" s="1"/>
  <c r="M67" i="1" s="1"/>
  <c r="M66" i="1" s="1"/>
  <c r="M65" i="1"/>
  <c r="O64" i="1"/>
  <c r="O63" i="1" s="1"/>
  <c r="N64" i="1"/>
  <c r="N63" i="1" s="1"/>
  <c r="N62" i="1" s="1"/>
  <c r="N61" i="1" s="1"/>
  <c r="N60" i="1" s="1"/>
  <c r="N59" i="1" s="1"/>
  <c r="O55" i="1"/>
  <c r="N55" i="1"/>
  <c r="N54" i="1" s="1"/>
  <c r="N53" i="1" s="1"/>
  <c r="M55" i="1"/>
  <c r="M54" i="1" s="1"/>
  <c r="M53" i="1" s="1"/>
  <c r="M49" i="1"/>
  <c r="P49" i="1" s="1"/>
  <c r="M48" i="1"/>
  <c r="O47" i="1"/>
  <c r="O46" i="1" s="1"/>
  <c r="N47" i="1"/>
  <c r="N46" i="1" s="1"/>
  <c r="N45" i="1" s="1"/>
  <c r="M40" i="1"/>
  <c r="P40" i="1" s="1"/>
  <c r="M39" i="1"/>
  <c r="P39" i="1" s="1"/>
  <c r="O38" i="1"/>
  <c r="N38" i="1"/>
  <c r="N37" i="1" s="1"/>
  <c r="M36" i="1"/>
  <c r="P36" i="1" s="1"/>
  <c r="M35" i="1"/>
  <c r="P35" i="1" s="1"/>
  <c r="O34" i="1"/>
  <c r="N34" i="1"/>
  <c r="N33" i="1" s="1"/>
  <c r="O26" i="1"/>
  <c r="N26" i="1"/>
  <c r="N25" i="1" s="1"/>
  <c r="N24" i="1" s="1"/>
  <c r="N23" i="1" s="1"/>
  <c r="N22" i="1" s="1"/>
  <c r="N21" i="1" s="1"/>
  <c r="N20" i="1" s="1"/>
  <c r="M26" i="1"/>
  <c r="M25" i="1" s="1"/>
  <c r="M24" i="1" s="1"/>
  <c r="M23" i="1" s="1"/>
  <c r="M22" i="1" s="1"/>
  <c r="M21" i="1" s="1"/>
  <c r="M20" i="1" s="1"/>
  <c r="M18" i="1"/>
  <c r="P18" i="1" s="1"/>
  <c r="M17" i="1"/>
  <c r="M14" i="1" s="1"/>
  <c r="N13" i="1"/>
  <c r="N12" i="1" s="1"/>
  <c r="N11" i="1" s="1"/>
  <c r="N10" i="1" s="1"/>
  <c r="N9" i="1" s="1"/>
  <c r="N8" i="1" s="1"/>
  <c r="N7" i="1" s="1"/>
  <c r="O62" i="1" l="1"/>
  <c r="O45" i="1"/>
  <c r="P46" i="1"/>
  <c r="O33" i="1"/>
  <c r="O32" i="1" s="1"/>
  <c r="O37" i="1"/>
  <c r="M47" i="1"/>
  <c r="M46" i="1" s="1"/>
  <c r="M45" i="1" s="1"/>
  <c r="M44" i="1" s="1"/>
  <c r="M43" i="1" s="1"/>
  <c r="M42" i="1" s="1"/>
  <c r="M41" i="1" s="1"/>
  <c r="P48" i="1"/>
  <c r="O54" i="1"/>
  <c r="P55" i="1"/>
  <c r="M64" i="1"/>
  <c r="M63" i="1" s="1"/>
  <c r="M62" i="1" s="1"/>
  <c r="M61" i="1" s="1"/>
  <c r="M60" i="1" s="1"/>
  <c r="M59" i="1" s="1"/>
  <c r="M58" i="1" s="1"/>
  <c r="M57" i="1" s="1"/>
  <c r="P65" i="1"/>
  <c r="O78" i="1"/>
  <c r="M117" i="1"/>
  <c r="M116" i="1" s="1"/>
  <c r="M112" i="1" s="1"/>
  <c r="M111" i="1" s="1"/>
  <c r="M110" i="1" s="1"/>
  <c r="M109" i="1" s="1"/>
  <c r="M108" i="1" s="1"/>
  <c r="M107" i="1" s="1"/>
  <c r="P118" i="1"/>
  <c r="M79" i="1"/>
  <c r="M78" i="1" s="1"/>
  <c r="M77" i="1" s="1"/>
  <c r="M76" i="1" s="1"/>
  <c r="M75" i="1" s="1"/>
  <c r="M74" i="1" s="1"/>
  <c r="M73" i="1" s="1"/>
  <c r="P80" i="1"/>
  <c r="O87" i="1"/>
  <c r="P88" i="1"/>
  <c r="O113" i="1"/>
  <c r="P114" i="1"/>
  <c r="O13" i="1"/>
  <c r="O25" i="1"/>
  <c r="P26" i="1"/>
  <c r="O126" i="1"/>
  <c r="M13" i="1"/>
  <c r="M12" i="1" s="1"/>
  <c r="M11" i="1" s="1"/>
  <c r="M10" i="1" s="1"/>
  <c r="M9" i="1" s="1"/>
  <c r="M8" i="1" s="1"/>
  <c r="M7" i="1" s="1"/>
  <c r="P17" i="1"/>
  <c r="P47" i="1"/>
  <c r="O70" i="1"/>
  <c r="P71" i="1"/>
  <c r="O96" i="1"/>
  <c r="O116" i="1"/>
  <c r="P116" i="1" s="1"/>
  <c r="P117" i="1"/>
  <c r="M127" i="1"/>
  <c r="M126" i="1" s="1"/>
  <c r="M125" i="1" s="1"/>
  <c r="M124" i="1" s="1"/>
  <c r="M123" i="1" s="1"/>
  <c r="M122" i="1" s="1"/>
  <c r="M121" i="1" s="1"/>
  <c r="M120" i="1" s="1"/>
  <c r="P129" i="1"/>
  <c r="N81" i="1"/>
  <c r="N32" i="1"/>
  <c r="N31" i="1" s="1"/>
  <c r="N30" i="1" s="1"/>
  <c r="N29" i="1" s="1"/>
  <c r="N28" i="1" s="1"/>
  <c r="N19" i="1" s="1"/>
  <c r="M34" i="1"/>
  <c r="M33" i="1" s="1"/>
  <c r="M38" i="1"/>
  <c r="M37" i="1" s="1"/>
  <c r="M97" i="1"/>
  <c r="M96" i="1" s="1"/>
  <c r="M95" i="1" s="1"/>
  <c r="M94" i="1" s="1"/>
  <c r="M93" i="1" s="1"/>
  <c r="M92" i="1" s="1"/>
  <c r="M81" i="1" s="1"/>
  <c r="N112" i="1"/>
  <c r="N111" i="1" s="1"/>
  <c r="N110" i="1" s="1"/>
  <c r="N109" i="1" s="1"/>
  <c r="N108" i="1" s="1"/>
  <c r="N107" i="1" s="1"/>
  <c r="N58" i="1"/>
  <c r="N57" i="1" s="1"/>
  <c r="N44" i="1"/>
  <c r="N43" i="1" s="1"/>
  <c r="N42" i="1" s="1"/>
  <c r="N41" i="1" s="1"/>
  <c r="M213" i="5"/>
  <c r="P213" i="5" s="1"/>
  <c r="P45" i="1" l="1"/>
  <c r="N6" i="1"/>
  <c r="P64" i="1"/>
  <c r="P79" i="1"/>
  <c r="P97" i="1"/>
  <c r="P38" i="1"/>
  <c r="O77" i="1"/>
  <c r="P78" i="1"/>
  <c r="O53" i="1"/>
  <c r="P54" i="1"/>
  <c r="P37" i="1"/>
  <c r="O95" i="1"/>
  <c r="P96" i="1"/>
  <c r="O24" i="1"/>
  <c r="P25" i="1"/>
  <c r="O112" i="1"/>
  <c r="P113" i="1"/>
  <c r="O31" i="1"/>
  <c r="P127" i="1"/>
  <c r="P14" i="1"/>
  <c r="P34" i="1"/>
  <c r="P63" i="1"/>
  <c r="O69" i="1"/>
  <c r="P70" i="1"/>
  <c r="O125" i="1"/>
  <c r="P126" i="1"/>
  <c r="O12" i="1"/>
  <c r="P13" i="1"/>
  <c r="O86" i="1"/>
  <c r="P87" i="1"/>
  <c r="P33" i="1"/>
  <c r="O61" i="1"/>
  <c r="P62" i="1"/>
  <c r="M32" i="1"/>
  <c r="M31" i="1" s="1"/>
  <c r="M30" i="1" s="1"/>
  <c r="M29" i="1" s="1"/>
  <c r="M28" i="1" s="1"/>
  <c r="M209" i="5"/>
  <c r="P209" i="5" s="1"/>
  <c r="M208" i="5" l="1"/>
  <c r="M19" i="1"/>
  <c r="M6" i="1" s="1"/>
  <c r="P86" i="1"/>
  <c r="O85" i="1"/>
  <c r="O68" i="1"/>
  <c r="P69" i="1"/>
  <c r="O94" i="1"/>
  <c r="P95" i="1"/>
  <c r="P32" i="1"/>
  <c r="O76" i="1"/>
  <c r="P77" i="1"/>
  <c r="O124" i="1"/>
  <c r="P125" i="1"/>
  <c r="O111" i="1"/>
  <c r="P112" i="1"/>
  <c r="O60" i="1"/>
  <c r="P61" i="1"/>
  <c r="O23" i="1"/>
  <c r="P24" i="1"/>
  <c r="O11" i="1"/>
  <c r="P12" i="1"/>
  <c r="O30" i="1"/>
  <c r="P31" i="1"/>
  <c r="P53" i="1"/>
  <c r="O44" i="1"/>
  <c r="N132" i="5"/>
  <c r="N131" i="5" s="1"/>
  <c r="N130" i="5" s="1"/>
  <c r="O132" i="5"/>
  <c r="M132" i="5"/>
  <c r="M131" i="5" s="1"/>
  <c r="M130" i="5" s="1"/>
  <c r="P132" i="5" l="1"/>
  <c r="M207" i="5"/>
  <c r="P207" i="5" s="1"/>
  <c r="P208" i="5"/>
  <c r="O131" i="5"/>
  <c r="P131" i="5" s="1"/>
  <c r="O110" i="1"/>
  <c r="P111" i="1"/>
  <c r="O75" i="1"/>
  <c r="P76" i="1"/>
  <c r="O67" i="1"/>
  <c r="P68" i="1"/>
  <c r="O10" i="1"/>
  <c r="P11" i="1"/>
  <c r="O29" i="1"/>
  <c r="P30" i="1"/>
  <c r="O22" i="1"/>
  <c r="P23" i="1"/>
  <c r="O59" i="1"/>
  <c r="P60" i="1"/>
  <c r="O123" i="1"/>
  <c r="P124" i="1"/>
  <c r="O84" i="1"/>
  <c r="P85" i="1"/>
  <c r="O43" i="1"/>
  <c r="P44" i="1"/>
  <c r="O93" i="1"/>
  <c r="P94" i="1"/>
  <c r="M247" i="5"/>
  <c r="P247" i="5" s="1"/>
  <c r="M172" i="5"/>
  <c r="P172" i="5" s="1"/>
  <c r="M168" i="5"/>
  <c r="P168" i="5" s="1"/>
  <c r="M164" i="5"/>
  <c r="P164" i="5" s="1"/>
  <c r="M158" i="5"/>
  <c r="P158" i="5" s="1"/>
  <c r="O130" i="5" l="1"/>
  <c r="P130" i="5" s="1"/>
  <c r="O92" i="1"/>
  <c r="P92" i="1" s="1"/>
  <c r="P93" i="1"/>
  <c r="O122" i="1"/>
  <c r="P123" i="1"/>
  <c r="O21" i="1"/>
  <c r="P22" i="1"/>
  <c r="O9" i="1"/>
  <c r="P10" i="1"/>
  <c r="O74" i="1"/>
  <c r="O73" i="1" s="1"/>
  <c r="P75" i="1"/>
  <c r="O42" i="1"/>
  <c r="P43" i="1"/>
  <c r="O83" i="1"/>
  <c r="P84" i="1"/>
  <c r="P59" i="1"/>
  <c r="O28" i="1"/>
  <c r="P29" i="1"/>
  <c r="O66" i="1"/>
  <c r="P66" i="1" s="1"/>
  <c r="P67" i="1"/>
  <c r="O109" i="1"/>
  <c r="P110" i="1"/>
  <c r="M24" i="2"/>
  <c r="M23" i="2" s="1"/>
  <c r="M27" i="2"/>
  <c r="O58" i="1" l="1"/>
  <c r="O57" i="1" s="1"/>
  <c r="P57" i="1" s="1"/>
  <c r="P28" i="1"/>
  <c r="O82" i="1"/>
  <c r="P83" i="1"/>
  <c r="P74" i="1"/>
  <c r="P73" i="1"/>
  <c r="O20" i="1"/>
  <c r="P20" i="1" s="1"/>
  <c r="P21" i="1"/>
  <c r="O108" i="1"/>
  <c r="P109" i="1"/>
  <c r="O41" i="1"/>
  <c r="P41" i="1" s="1"/>
  <c r="P42" i="1"/>
  <c r="O8" i="1"/>
  <c r="P9" i="1"/>
  <c r="O121" i="1"/>
  <c r="P122" i="1"/>
  <c r="O15" i="2"/>
  <c r="N15" i="2"/>
  <c r="M15" i="2"/>
  <c r="O13" i="2"/>
  <c r="N13" i="2"/>
  <c r="M13" i="2"/>
  <c r="P58" i="1" l="1"/>
  <c r="M12" i="2"/>
  <c r="M11" i="2" s="1"/>
  <c r="M10" i="2" s="1"/>
  <c r="M9" i="2" s="1"/>
  <c r="M8" i="2" s="1"/>
  <c r="M7" i="2" s="1"/>
  <c r="O12" i="2"/>
  <c r="O11" i="2" s="1"/>
  <c r="O10" i="2" s="1"/>
  <c r="O9" i="2" s="1"/>
  <c r="O8" i="2" s="1"/>
  <c r="O7" i="2" s="1"/>
  <c r="O19" i="1"/>
  <c r="O7" i="1"/>
  <c r="P7" i="1" s="1"/>
  <c r="P8" i="1"/>
  <c r="O120" i="1"/>
  <c r="P120" i="1" s="1"/>
  <c r="P121" i="1"/>
  <c r="O107" i="1"/>
  <c r="P107" i="1" s="1"/>
  <c r="P108" i="1"/>
  <c r="P82" i="1"/>
  <c r="O81" i="1"/>
  <c r="P81" i="1" s="1"/>
  <c r="N12" i="2"/>
  <c r="N11" i="2" s="1"/>
  <c r="N10" i="2" s="1"/>
  <c r="N9" i="2" s="1"/>
  <c r="N8" i="2" s="1"/>
  <c r="N7" i="2" s="1"/>
  <c r="P27" i="2"/>
  <c r="N24" i="2"/>
  <c r="N23" i="2" s="1"/>
  <c r="O24" i="2"/>
  <c r="O23" i="2" l="1"/>
  <c r="P23" i="2" s="1"/>
  <c r="P24" i="2"/>
  <c r="O6" i="1"/>
  <c r="P6" i="1" s="1"/>
  <c r="P19" i="1"/>
  <c r="M146" i="5"/>
  <c r="P146" i="5" s="1"/>
  <c r="M166" i="5"/>
  <c r="P166" i="5" s="1"/>
  <c r="M239" i="5"/>
  <c r="P239" i="5" s="1"/>
  <c r="M224" i="5" l="1"/>
  <c r="P224" i="5" s="1"/>
  <c r="N128" i="5"/>
  <c r="N127" i="5" s="1"/>
  <c r="N126" i="5" s="1"/>
  <c r="O128" i="5"/>
  <c r="P128" i="5" s="1"/>
  <c r="M128" i="5"/>
  <c r="M127" i="5" s="1"/>
  <c r="M126" i="5" s="1"/>
  <c r="O127" i="5" l="1"/>
  <c r="P127" i="5" s="1"/>
  <c r="M125" i="5"/>
  <c r="M124" i="5" s="1"/>
  <c r="M123" i="5" s="1"/>
  <c r="M122" i="5" s="1"/>
  <c r="N125" i="5"/>
  <c r="N124" i="5" s="1"/>
  <c r="N123" i="5" s="1"/>
  <c r="N122" i="5" s="1"/>
  <c r="M23" i="5"/>
  <c r="P23" i="5" s="1"/>
  <c r="O126" i="5" l="1"/>
  <c r="P126" i="5" s="1"/>
  <c r="N27" i="4"/>
  <c r="O27" i="4"/>
  <c r="P27" i="4" s="1"/>
  <c r="M27" i="4"/>
  <c r="O125" i="5" l="1"/>
  <c r="P125" i="5" s="1"/>
  <c r="O252" i="5"/>
  <c r="N252" i="5"/>
  <c r="M252" i="5"/>
  <c r="O250" i="5"/>
  <c r="N250" i="5"/>
  <c r="M250" i="5"/>
  <c r="O248" i="5"/>
  <c r="P248" i="5" s="1"/>
  <c r="N248" i="5"/>
  <c r="M248" i="5"/>
  <c r="O246" i="5"/>
  <c r="P246" i="5" s="1"/>
  <c r="N246" i="5"/>
  <c r="M246" i="5"/>
  <c r="O244" i="5"/>
  <c r="N244" i="5"/>
  <c r="M244" i="5"/>
  <c r="O242" i="5"/>
  <c r="N242" i="5"/>
  <c r="M242" i="5"/>
  <c r="O240" i="5"/>
  <c r="P240" i="5" s="1"/>
  <c r="N240" i="5"/>
  <c r="M240" i="5"/>
  <c r="O238" i="5"/>
  <c r="P238" i="5" s="1"/>
  <c r="N238" i="5"/>
  <c r="M238" i="5"/>
  <c r="O236" i="5"/>
  <c r="N236" i="5"/>
  <c r="M236" i="5"/>
  <c r="O234" i="5"/>
  <c r="N234" i="5"/>
  <c r="M234" i="5"/>
  <c r="M233" i="5"/>
  <c r="P233" i="5" s="1"/>
  <c r="O232" i="5"/>
  <c r="N232" i="5"/>
  <c r="O223" i="5"/>
  <c r="P223" i="5" s="1"/>
  <c r="N223" i="5"/>
  <c r="N219" i="5" s="1"/>
  <c r="M223" i="5"/>
  <c r="M219" i="5" s="1"/>
  <c r="O212" i="5"/>
  <c r="N212" i="5"/>
  <c r="N211" i="5" s="1"/>
  <c r="N210" i="5" s="1"/>
  <c r="M212" i="5"/>
  <c r="M211" i="5" s="1"/>
  <c r="M210" i="5" s="1"/>
  <c r="O204" i="5"/>
  <c r="N204" i="5"/>
  <c r="N203" i="5" s="1"/>
  <c r="N202" i="5" s="1"/>
  <c r="M204" i="5"/>
  <c r="M203" i="5" s="1"/>
  <c r="M202" i="5" s="1"/>
  <c r="O196" i="5"/>
  <c r="P196" i="5" s="1"/>
  <c r="N196" i="5"/>
  <c r="N195" i="5" s="1"/>
  <c r="N194" i="5" s="1"/>
  <c r="N188" i="5" s="1"/>
  <c r="N187" i="5" s="1"/>
  <c r="N186" i="5" s="1"/>
  <c r="M196" i="5"/>
  <c r="M195" i="5" s="1"/>
  <c r="M194" i="5" s="1"/>
  <c r="O192" i="5"/>
  <c r="N192" i="5"/>
  <c r="N191" i="5" s="1"/>
  <c r="N190" i="5" s="1"/>
  <c r="M192" i="5"/>
  <c r="M191" i="5" s="1"/>
  <c r="M190" i="5" s="1"/>
  <c r="O183" i="5"/>
  <c r="N183" i="5"/>
  <c r="N182" i="5" s="1"/>
  <c r="N181" i="5" s="1"/>
  <c r="N180" i="5" s="1"/>
  <c r="N179" i="5" s="1"/>
  <c r="N178" i="5" s="1"/>
  <c r="N177" i="5" s="1"/>
  <c r="M183" i="5"/>
  <c r="M182" i="5" s="1"/>
  <c r="M181" i="5" s="1"/>
  <c r="M180" i="5" s="1"/>
  <c r="M179" i="5" s="1"/>
  <c r="M178" i="5" s="1"/>
  <c r="M177" i="5" s="1"/>
  <c r="N175" i="5"/>
  <c r="N174" i="5" s="1"/>
  <c r="N173" i="5" s="1"/>
  <c r="O175" i="5"/>
  <c r="M175" i="5"/>
  <c r="M174" i="5" s="1"/>
  <c r="M173" i="5" s="1"/>
  <c r="O171" i="5"/>
  <c r="N171" i="5"/>
  <c r="N170" i="5" s="1"/>
  <c r="M171" i="5"/>
  <c r="M170" i="5" s="1"/>
  <c r="O167" i="5"/>
  <c r="P167" i="5" s="1"/>
  <c r="N167" i="5"/>
  <c r="M167" i="5"/>
  <c r="O165" i="5"/>
  <c r="N165" i="5"/>
  <c r="M165" i="5"/>
  <c r="O163" i="5"/>
  <c r="N163" i="5"/>
  <c r="M163" i="5"/>
  <c r="M162" i="5"/>
  <c r="P162" i="5" s="1"/>
  <c r="O161" i="5"/>
  <c r="N161" i="5"/>
  <c r="M157" i="5"/>
  <c r="M156" i="5" s="1"/>
  <c r="M155" i="5" s="1"/>
  <c r="O157" i="5"/>
  <c r="P157" i="5" s="1"/>
  <c r="N157" i="5"/>
  <c r="N156" i="5" s="1"/>
  <c r="N155" i="5" s="1"/>
  <c r="O153" i="5"/>
  <c r="N153" i="5"/>
  <c r="N152" i="5" s="1"/>
  <c r="N151" i="5" s="1"/>
  <c r="M153" i="5"/>
  <c r="M152" i="5" s="1"/>
  <c r="M151" i="5" s="1"/>
  <c r="N149" i="5"/>
  <c r="N148" i="5" s="1"/>
  <c r="N147" i="5" s="1"/>
  <c r="M150" i="5"/>
  <c r="P150" i="5" s="1"/>
  <c r="O149" i="5"/>
  <c r="M145" i="5"/>
  <c r="M144" i="5" s="1"/>
  <c r="M143" i="5" s="1"/>
  <c r="O145" i="5"/>
  <c r="N145" i="5"/>
  <c r="N144" i="5" s="1"/>
  <c r="N143" i="5" s="1"/>
  <c r="O141" i="5"/>
  <c r="N141" i="5"/>
  <c r="N140" i="5" s="1"/>
  <c r="N139" i="5" s="1"/>
  <c r="M141" i="5"/>
  <c r="M140" i="5" s="1"/>
  <c r="M139" i="5" s="1"/>
  <c r="O120" i="5"/>
  <c r="N120" i="5"/>
  <c r="N119" i="5" s="1"/>
  <c r="N118" i="5" s="1"/>
  <c r="N117" i="5" s="1"/>
  <c r="N116" i="5" s="1"/>
  <c r="N115" i="5" s="1"/>
  <c r="N114" i="5" s="1"/>
  <c r="N113" i="5" s="1"/>
  <c r="M120" i="5"/>
  <c r="M119" i="5" s="1"/>
  <c r="M118" i="5" s="1"/>
  <c r="M117" i="5" s="1"/>
  <c r="M116" i="5" s="1"/>
  <c r="M115" i="5" s="1"/>
  <c r="M114" i="5" s="1"/>
  <c r="M113" i="5" s="1"/>
  <c r="O111" i="5"/>
  <c r="N111" i="5"/>
  <c r="N108" i="5" s="1"/>
  <c r="M111" i="5"/>
  <c r="M108" i="5" s="1"/>
  <c r="O98" i="5"/>
  <c r="P98" i="5" s="1"/>
  <c r="N98" i="5"/>
  <c r="N97" i="5" s="1"/>
  <c r="N96" i="5" s="1"/>
  <c r="M98" i="5"/>
  <c r="M97" i="5" s="1"/>
  <c r="M96" i="5" s="1"/>
  <c r="O94" i="5"/>
  <c r="P94" i="5" s="1"/>
  <c r="N94" i="5"/>
  <c r="M94" i="5"/>
  <c r="O92" i="5"/>
  <c r="N92" i="5"/>
  <c r="M92" i="5"/>
  <c r="O88" i="5"/>
  <c r="N88" i="5"/>
  <c r="M88" i="5"/>
  <c r="O86" i="5"/>
  <c r="P86" i="5" s="1"/>
  <c r="N86" i="5"/>
  <c r="M86" i="5"/>
  <c r="O77" i="5"/>
  <c r="P77" i="5" s="1"/>
  <c r="N77" i="5"/>
  <c r="M77" i="5"/>
  <c r="O75" i="5"/>
  <c r="N75" i="5"/>
  <c r="M75" i="5"/>
  <c r="O73" i="5"/>
  <c r="N73" i="5"/>
  <c r="M73" i="5"/>
  <c r="O71" i="5"/>
  <c r="P71" i="5" s="1"/>
  <c r="N71" i="5"/>
  <c r="M71" i="5"/>
  <c r="O68" i="5"/>
  <c r="P68" i="5" s="1"/>
  <c r="N68" i="5"/>
  <c r="M68" i="5"/>
  <c r="O66" i="5"/>
  <c r="N66" i="5"/>
  <c r="M66" i="5"/>
  <c r="O64" i="5"/>
  <c r="P64" i="5" s="1"/>
  <c r="N64" i="5"/>
  <c r="M64" i="5"/>
  <c r="O62" i="5"/>
  <c r="P62" i="5" s="1"/>
  <c r="N62" i="5"/>
  <c r="M62" i="5"/>
  <c r="O59" i="5"/>
  <c r="P59" i="5" s="1"/>
  <c r="N59" i="5"/>
  <c r="M59" i="5"/>
  <c r="O57" i="5"/>
  <c r="N57" i="5"/>
  <c r="M57" i="5"/>
  <c r="O52" i="5"/>
  <c r="P52" i="5" s="1"/>
  <c r="N52" i="5"/>
  <c r="M52" i="5"/>
  <c r="O49" i="5"/>
  <c r="P49" i="5" s="1"/>
  <c r="N49" i="5"/>
  <c r="M49" i="5"/>
  <c r="O47" i="5"/>
  <c r="N47" i="5"/>
  <c r="M47" i="5"/>
  <c r="O44" i="5"/>
  <c r="N44" i="5"/>
  <c r="M44" i="5"/>
  <c r="O42" i="5"/>
  <c r="N42" i="5"/>
  <c r="M42" i="5"/>
  <c r="O31" i="5"/>
  <c r="N31" i="5"/>
  <c r="N30" i="5" s="1"/>
  <c r="N29" i="5" s="1"/>
  <c r="N28" i="5" s="1"/>
  <c r="N27" i="5" s="1"/>
  <c r="N26" i="5" s="1"/>
  <c r="N25" i="5" s="1"/>
  <c r="N24" i="5" s="1"/>
  <c r="M31" i="5"/>
  <c r="M30" i="5" s="1"/>
  <c r="M29" i="5" s="1"/>
  <c r="M28" i="5" s="1"/>
  <c r="M27" i="5" s="1"/>
  <c r="M26" i="5" s="1"/>
  <c r="M25" i="5" s="1"/>
  <c r="M24" i="5" s="1"/>
  <c r="O22" i="5"/>
  <c r="N22" i="5"/>
  <c r="N21" i="5" s="1"/>
  <c r="N20" i="5" s="1"/>
  <c r="N19" i="5" s="1"/>
  <c r="N18" i="5" s="1"/>
  <c r="N17" i="5" s="1"/>
  <c r="N16" i="5" s="1"/>
  <c r="M22" i="5"/>
  <c r="M21" i="5" s="1"/>
  <c r="M20" i="5" s="1"/>
  <c r="M19" i="5" s="1"/>
  <c r="M18" i="5" s="1"/>
  <c r="M17" i="5" s="1"/>
  <c r="M16" i="5" s="1"/>
  <c r="O14" i="5"/>
  <c r="N14" i="5"/>
  <c r="N13" i="5" s="1"/>
  <c r="N12" i="5" s="1"/>
  <c r="N11" i="5" s="1"/>
  <c r="N10" i="5" s="1"/>
  <c r="N9" i="5" s="1"/>
  <c r="N8" i="5" s="1"/>
  <c r="M14" i="5"/>
  <c r="M13" i="5" s="1"/>
  <c r="M12" i="5" s="1"/>
  <c r="M11" i="5" s="1"/>
  <c r="M10" i="5" s="1"/>
  <c r="M9" i="5" s="1"/>
  <c r="M8" i="5" s="1"/>
  <c r="O170" i="5" l="1"/>
  <c r="P170" i="5" s="1"/>
  <c r="P171" i="5"/>
  <c r="M39" i="5"/>
  <c r="P47" i="5"/>
  <c r="P141" i="5"/>
  <c r="P192" i="5"/>
  <c r="N39" i="5"/>
  <c r="P44" i="5"/>
  <c r="P57" i="5"/>
  <c r="P66" i="5"/>
  <c r="P75" i="5"/>
  <c r="P92" i="5"/>
  <c r="P120" i="5"/>
  <c r="P153" i="5"/>
  <c r="P165" i="5"/>
  <c r="P175" i="5"/>
  <c r="P183" i="5"/>
  <c r="P212" i="5"/>
  <c r="P236" i="5"/>
  <c r="P244" i="5"/>
  <c r="P252" i="5"/>
  <c r="P73" i="5"/>
  <c r="P88" i="5"/>
  <c r="P145" i="5"/>
  <c r="P163" i="5"/>
  <c r="P204" i="5"/>
  <c r="P234" i="5"/>
  <c r="P242" i="5"/>
  <c r="P250" i="5"/>
  <c r="O108" i="5"/>
  <c r="P108" i="5" s="1"/>
  <c r="P111" i="5"/>
  <c r="P42" i="5"/>
  <c r="O39" i="5"/>
  <c r="O219" i="5"/>
  <c r="P219" i="5" s="1"/>
  <c r="M149" i="5"/>
  <c r="M148" i="5" s="1"/>
  <c r="M147" i="5" s="1"/>
  <c r="O21" i="5"/>
  <c r="P22" i="5"/>
  <c r="M107" i="5"/>
  <c r="M106" i="5" s="1"/>
  <c r="M105" i="5" s="1"/>
  <c r="M104" i="5" s="1"/>
  <c r="M103" i="5" s="1"/>
  <c r="O148" i="5"/>
  <c r="P148" i="5" s="1"/>
  <c r="O156" i="5"/>
  <c r="P156" i="5" s="1"/>
  <c r="M161" i="5"/>
  <c r="M160" i="5" s="1"/>
  <c r="M159" i="5" s="1"/>
  <c r="M189" i="5"/>
  <c r="M188" i="5" s="1"/>
  <c r="M187" i="5" s="1"/>
  <c r="M186" i="5" s="1"/>
  <c r="O140" i="5"/>
  <c r="P140" i="5" s="1"/>
  <c r="O174" i="5"/>
  <c r="P174" i="5" s="1"/>
  <c r="O182" i="5"/>
  <c r="P182" i="5" s="1"/>
  <c r="O203" i="5"/>
  <c r="P203" i="5" s="1"/>
  <c r="O211" i="5"/>
  <c r="P211" i="5" s="1"/>
  <c r="O124" i="5"/>
  <c r="P124" i="5" s="1"/>
  <c r="O13" i="5"/>
  <c r="P14" i="5"/>
  <c r="O97" i="5"/>
  <c r="P97" i="5" s="1"/>
  <c r="O144" i="5"/>
  <c r="P144" i="5" s="1"/>
  <c r="O30" i="5"/>
  <c r="P31" i="5"/>
  <c r="O119" i="5"/>
  <c r="P119" i="5" s="1"/>
  <c r="O152" i="5"/>
  <c r="P152" i="5" s="1"/>
  <c r="O191" i="5"/>
  <c r="P191" i="5" s="1"/>
  <c r="O195" i="5"/>
  <c r="P195" i="5" s="1"/>
  <c r="M206" i="5"/>
  <c r="M201" i="5" s="1"/>
  <c r="M200" i="5" s="1"/>
  <c r="M199" i="5" s="1"/>
  <c r="M198" i="5" s="1"/>
  <c r="M232" i="5"/>
  <c r="M231" i="5" s="1"/>
  <c r="M230" i="5" s="1"/>
  <c r="M229" i="5" s="1"/>
  <c r="M228" i="5" s="1"/>
  <c r="M227" i="5" s="1"/>
  <c r="M226" i="5" s="1"/>
  <c r="M225" i="5" s="1"/>
  <c r="O231" i="5"/>
  <c r="N218" i="5"/>
  <c r="N217" i="5" s="1"/>
  <c r="N216" i="5" s="1"/>
  <c r="N215" i="5" s="1"/>
  <c r="N214" i="5" s="1"/>
  <c r="N160" i="5"/>
  <c r="N159" i="5" s="1"/>
  <c r="O107" i="5"/>
  <c r="P107" i="5" s="1"/>
  <c r="N38" i="5"/>
  <c r="N37" i="5" s="1"/>
  <c r="N231" i="5"/>
  <c r="N230" i="5" s="1"/>
  <c r="N229" i="5" s="1"/>
  <c r="N228" i="5" s="1"/>
  <c r="N227" i="5" s="1"/>
  <c r="N226" i="5" s="1"/>
  <c r="N225" i="5" s="1"/>
  <c r="M38" i="5"/>
  <c r="M37" i="5" s="1"/>
  <c r="N107" i="5"/>
  <c r="N106" i="5" s="1"/>
  <c r="N105" i="5" s="1"/>
  <c r="N104" i="5" s="1"/>
  <c r="N103" i="5" s="1"/>
  <c r="M169" i="5"/>
  <c r="M91" i="5"/>
  <c r="M90" i="5" s="1"/>
  <c r="O91" i="5"/>
  <c r="N169" i="5"/>
  <c r="M7" i="5"/>
  <c r="O56" i="5"/>
  <c r="M85" i="5"/>
  <c r="M84" i="5" s="1"/>
  <c r="M83" i="5" s="1"/>
  <c r="O85" i="5"/>
  <c r="P85" i="5" s="1"/>
  <c r="N7" i="5"/>
  <c r="N206" i="5"/>
  <c r="M56" i="5"/>
  <c r="M55" i="5" s="1"/>
  <c r="M54" i="5" s="1"/>
  <c r="N56" i="5"/>
  <c r="N55" i="5" s="1"/>
  <c r="N54" i="5" s="1"/>
  <c r="N91" i="5"/>
  <c r="N90" i="5" s="1"/>
  <c r="M218" i="5"/>
  <c r="M217" i="5" s="1"/>
  <c r="M216" i="5" s="1"/>
  <c r="M215" i="5" s="1"/>
  <c r="M214" i="5" s="1"/>
  <c r="N85" i="5"/>
  <c r="N84" i="5" s="1"/>
  <c r="O230" i="5" l="1"/>
  <c r="P230" i="5" s="1"/>
  <c r="P231" i="5"/>
  <c r="P160" i="5"/>
  <c r="P91" i="5"/>
  <c r="P161" i="5"/>
  <c r="P149" i="5"/>
  <c r="P56" i="5"/>
  <c r="P232" i="5"/>
  <c r="M82" i="5"/>
  <c r="M81" i="5" s="1"/>
  <c r="M80" i="5" s="1"/>
  <c r="P39" i="5"/>
  <c r="M138" i="5"/>
  <c r="M137" i="5" s="1"/>
  <c r="M136" i="5" s="1"/>
  <c r="M135" i="5" s="1"/>
  <c r="M134" i="5" s="1"/>
  <c r="O96" i="5"/>
  <c r="P96" i="5" s="1"/>
  <c r="O123" i="5"/>
  <c r="P123" i="5" s="1"/>
  <c r="O202" i="5"/>
  <c r="P202" i="5" s="1"/>
  <c r="O159" i="5"/>
  <c r="P159" i="5" s="1"/>
  <c r="O169" i="5"/>
  <c r="P169" i="5" s="1"/>
  <c r="O190" i="5"/>
  <c r="P190" i="5" s="1"/>
  <c r="O155" i="5"/>
  <c r="P155" i="5" s="1"/>
  <c r="O229" i="5"/>
  <c r="P229" i="5" s="1"/>
  <c r="O38" i="5"/>
  <c r="O55" i="5"/>
  <c r="P55" i="5" s="1"/>
  <c r="O118" i="5"/>
  <c r="P118" i="5" s="1"/>
  <c r="O143" i="5"/>
  <c r="P143" i="5" s="1"/>
  <c r="O12" i="5"/>
  <c r="P13" i="5"/>
  <c r="O210" i="5"/>
  <c r="P210" i="5" s="1"/>
  <c r="O181" i="5"/>
  <c r="P181" i="5" s="1"/>
  <c r="O84" i="5"/>
  <c r="P84" i="5" s="1"/>
  <c r="O106" i="5"/>
  <c r="P106" i="5" s="1"/>
  <c r="O90" i="5"/>
  <c r="P90" i="5" s="1"/>
  <c r="O151" i="5"/>
  <c r="P151" i="5" s="1"/>
  <c r="O29" i="5"/>
  <c r="P30" i="5"/>
  <c r="O173" i="5"/>
  <c r="P173" i="5" s="1"/>
  <c r="O218" i="5"/>
  <c r="P218" i="5" s="1"/>
  <c r="O206" i="5"/>
  <c r="P206" i="5" s="1"/>
  <c r="O194" i="5"/>
  <c r="P194" i="5" s="1"/>
  <c r="O139" i="5"/>
  <c r="P139" i="5" s="1"/>
  <c r="O147" i="5"/>
  <c r="P147" i="5" s="1"/>
  <c r="O20" i="5"/>
  <c r="P21" i="5"/>
  <c r="N138" i="5"/>
  <c r="N137" i="5" s="1"/>
  <c r="N136" i="5" s="1"/>
  <c r="N135" i="5" s="1"/>
  <c r="N134" i="5" s="1"/>
  <c r="M185" i="5"/>
  <c r="N36" i="5"/>
  <c r="N35" i="5" s="1"/>
  <c r="N34" i="5" s="1"/>
  <c r="M36" i="5"/>
  <c r="M35" i="5" s="1"/>
  <c r="M34" i="5" s="1"/>
  <c r="M33" i="5" s="1"/>
  <c r="N201" i="5"/>
  <c r="N200" i="5" s="1"/>
  <c r="N199" i="5" s="1"/>
  <c r="N198" i="5" s="1"/>
  <c r="N185" i="5" s="1"/>
  <c r="N83" i="5"/>
  <c r="N82" i="5" s="1"/>
  <c r="N81" i="5" s="1"/>
  <c r="N80" i="5" s="1"/>
  <c r="O28" i="5" l="1"/>
  <c r="P29" i="5"/>
  <c r="O83" i="5"/>
  <c r="P83" i="5" s="1"/>
  <c r="O54" i="5"/>
  <c r="P54" i="5" s="1"/>
  <c r="O138" i="5"/>
  <c r="P138" i="5" s="1"/>
  <c r="O122" i="5"/>
  <c r="P122" i="5" s="1"/>
  <c r="O217" i="5"/>
  <c r="P217" i="5" s="1"/>
  <c r="O19" i="5"/>
  <c r="P20" i="5"/>
  <c r="O201" i="5"/>
  <c r="P201" i="5" s="1"/>
  <c r="O105" i="5"/>
  <c r="P105" i="5" s="1"/>
  <c r="O180" i="5"/>
  <c r="P180" i="5" s="1"/>
  <c r="O11" i="5"/>
  <c r="P12" i="5"/>
  <c r="O117" i="5"/>
  <c r="P117" i="5" s="1"/>
  <c r="O37" i="5"/>
  <c r="P38" i="5"/>
  <c r="O228" i="5"/>
  <c r="P228" i="5" s="1"/>
  <c r="P189" i="5"/>
  <c r="M6" i="5"/>
  <c r="N33" i="5"/>
  <c r="N6" i="5" s="1"/>
  <c r="P37" i="5" l="1"/>
  <c r="O36" i="5"/>
  <c r="O104" i="5"/>
  <c r="P104" i="5" s="1"/>
  <c r="O82" i="5"/>
  <c r="P82" i="5" s="1"/>
  <c r="O200" i="5"/>
  <c r="P200" i="5" s="1"/>
  <c r="O227" i="5"/>
  <c r="P227" i="5" s="1"/>
  <c r="O179" i="5"/>
  <c r="P179" i="5" s="1"/>
  <c r="O137" i="5"/>
  <c r="P137" i="5" s="1"/>
  <c r="O188" i="5"/>
  <c r="P188" i="5" s="1"/>
  <c r="O10" i="5"/>
  <c r="P11" i="5"/>
  <c r="O18" i="5"/>
  <c r="P19" i="5"/>
  <c r="O116" i="5"/>
  <c r="P116" i="5" s="1"/>
  <c r="O216" i="5"/>
  <c r="P216" i="5" s="1"/>
  <c r="O27" i="5"/>
  <c r="P28" i="5"/>
  <c r="M16" i="4"/>
  <c r="O199" i="5" l="1"/>
  <c r="P199" i="5" s="1"/>
  <c r="O215" i="5"/>
  <c r="P215" i="5" s="1"/>
  <c r="O178" i="5"/>
  <c r="P178" i="5" s="1"/>
  <c r="O35" i="5"/>
  <c r="P36" i="5"/>
  <c r="O17" i="5"/>
  <c r="P18" i="5"/>
  <c r="O187" i="5"/>
  <c r="P187" i="5" s="1"/>
  <c r="O103" i="5"/>
  <c r="P103" i="5" s="1"/>
  <c r="O26" i="5"/>
  <c r="P27" i="5"/>
  <c r="O115" i="5"/>
  <c r="P115" i="5" s="1"/>
  <c r="O9" i="5"/>
  <c r="P10" i="5"/>
  <c r="O136" i="5"/>
  <c r="P136" i="5" s="1"/>
  <c r="O226" i="5"/>
  <c r="P226" i="5" s="1"/>
  <c r="O81" i="5"/>
  <c r="P81" i="5" s="1"/>
  <c r="N31" i="4"/>
  <c r="O31" i="4"/>
  <c r="P31" i="4" s="1"/>
  <c r="N25" i="4"/>
  <c r="O25" i="4"/>
  <c r="P25" i="4" s="1"/>
  <c r="M25" i="4"/>
  <c r="N23" i="4"/>
  <c r="O23" i="4"/>
  <c r="P23" i="4" s="1"/>
  <c r="M23" i="4"/>
  <c r="N21" i="4"/>
  <c r="O21" i="4"/>
  <c r="P21" i="4" s="1"/>
  <c r="M21" i="4"/>
  <c r="N19" i="4"/>
  <c r="O19" i="4"/>
  <c r="P19" i="4" s="1"/>
  <c r="M19" i="4"/>
  <c r="N16" i="4"/>
  <c r="O16" i="4"/>
  <c r="P16" i="4" s="1"/>
  <c r="N14" i="4"/>
  <c r="O14" i="4"/>
  <c r="P14" i="4" s="1"/>
  <c r="M14" i="4"/>
  <c r="O214" i="5" l="1"/>
  <c r="P214" i="5" s="1"/>
  <c r="O225" i="5"/>
  <c r="P225" i="5" s="1"/>
  <c r="O186" i="5"/>
  <c r="P186" i="5" s="1"/>
  <c r="O8" i="5"/>
  <c r="P9" i="5"/>
  <c r="O25" i="5"/>
  <c r="P26" i="5"/>
  <c r="O34" i="5"/>
  <c r="P35" i="5"/>
  <c r="O80" i="5"/>
  <c r="P80" i="5" s="1"/>
  <c r="O135" i="5"/>
  <c r="P135" i="5" s="1"/>
  <c r="O114" i="5"/>
  <c r="P114" i="5" s="1"/>
  <c r="O16" i="5"/>
  <c r="P16" i="5" s="1"/>
  <c r="P17" i="5"/>
  <c r="O177" i="5"/>
  <c r="P177" i="5" s="1"/>
  <c r="O198" i="5"/>
  <c r="P198" i="5" s="1"/>
  <c r="M13" i="4"/>
  <c r="N13" i="4"/>
  <c r="O13" i="4"/>
  <c r="N12" i="4"/>
  <c r="N11" i="4" s="1"/>
  <c r="N10" i="4" s="1"/>
  <c r="N9" i="4" s="1"/>
  <c r="N8" i="4" s="1"/>
  <c r="N7" i="4" s="1"/>
  <c r="N6" i="4" s="1"/>
  <c r="M12" i="4"/>
  <c r="M11" i="4" s="1"/>
  <c r="M10" i="4" s="1"/>
  <c r="M9" i="4" s="1"/>
  <c r="M8" i="4" s="1"/>
  <c r="M7" i="4" s="1"/>
  <c r="M6" i="4" s="1"/>
  <c r="O12" i="4" l="1"/>
  <c r="P13" i="4"/>
  <c r="P8" i="5"/>
  <c r="O7" i="5"/>
  <c r="P7" i="5" s="1"/>
  <c r="O134" i="5"/>
  <c r="P134" i="5" s="1"/>
  <c r="P34" i="5"/>
  <c r="O33" i="5"/>
  <c r="O113" i="5"/>
  <c r="P113" i="5" s="1"/>
  <c r="O24" i="5"/>
  <c r="P24" i="5" s="1"/>
  <c r="P25" i="5"/>
  <c r="O185" i="5"/>
  <c r="P185" i="5" s="1"/>
  <c r="M22" i="2"/>
  <c r="M21" i="2" s="1"/>
  <c r="M20" i="2" s="1"/>
  <c r="M19" i="2" s="1"/>
  <c r="M18" i="2" s="1"/>
  <c r="M17" i="2" s="1"/>
  <c r="M6" i="2" s="1"/>
  <c r="N22" i="2"/>
  <c r="N21" i="2" s="1"/>
  <c r="N20" i="2" s="1"/>
  <c r="N19" i="2" s="1"/>
  <c r="N18" i="2" s="1"/>
  <c r="N17" i="2" s="1"/>
  <c r="N6" i="2" s="1"/>
  <c r="O22" i="2"/>
  <c r="O11" i="4" l="1"/>
  <c r="P12" i="4"/>
  <c r="O21" i="2"/>
  <c r="P22" i="2"/>
  <c r="O6" i="5"/>
  <c r="P6" i="5" s="1"/>
  <c r="P33" i="5"/>
  <c r="O10" i="4" l="1"/>
  <c r="P11" i="4"/>
  <c r="O20" i="2"/>
  <c r="P21" i="2"/>
  <c r="O9" i="4" l="1"/>
  <c r="P10" i="4"/>
  <c r="O19" i="2"/>
  <c r="P20" i="2"/>
  <c r="O8" i="4" l="1"/>
  <c r="P9" i="4"/>
  <c r="O18" i="2"/>
  <c r="P19" i="2"/>
  <c r="O7" i="4" l="1"/>
  <c r="P8" i="4"/>
  <c r="O17" i="2"/>
  <c r="P18" i="2"/>
  <c r="O6" i="4" l="1"/>
  <c r="P6" i="4" s="1"/>
  <c r="P7" i="4"/>
  <c r="P17" i="2"/>
  <c r="O6" i="2"/>
  <c r="P6" i="2" s="1"/>
</calcChain>
</file>

<file path=xl/sharedStrings.xml><?xml version="1.0" encoding="utf-8"?>
<sst xmlns="http://schemas.openxmlformats.org/spreadsheetml/2006/main" count="4699" uniqueCount="420">
  <si>
    <t/>
  </si>
  <si>
    <t>рублей</t>
  </si>
  <si>
    <t>ГП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</si>
  <si>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</si>
  <si>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</si>
  <si>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</si>
  <si>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</si>
  <si>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</si>
  <si>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</si>
  <si>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</si>
  <si>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</si>
  <si>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</si>
  <si>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</si>
  <si>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</si>
  <si>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</si>
  <si>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</si>
  <si>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</si>
  <si>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</si>
  <si>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</si>
  <si>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</si>
  <si>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</si>
  <si>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</si>
  <si>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14</t>
  </si>
  <si>
    <t>15</t>
  </si>
  <si>
    <t>16</t>
  </si>
  <si>
    <t>Итого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</si>
  <si>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</si>
  <si>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</si>
  <si>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Региональный проект "Развитие мировой юстиции"</t>
  </si>
  <si>
    <t>Департамент строительства Брянской области</t>
  </si>
  <si>
    <t>819</t>
  </si>
  <si>
    <t>Общегосударственные вопросы</t>
  </si>
  <si>
    <t>01</t>
  </si>
  <si>
    <t>Судебная система</t>
  </si>
  <si>
    <t>05</t>
  </si>
  <si>
    <t>Строительство (реконструкция) объектов мировой юстиции</t>
  </si>
  <si>
    <t>1И100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</si>
  <si>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</si>
  <si>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</si>
  <si>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Квадратный метр общей площади</t>
  </si>
  <si>
    <t>2025</t>
  </si>
  <si>
    <t>Здание для мирового судьи судебного участка № 42 Мглинского судебного района Брянской области</t>
  </si>
  <si>
    <t>2024</t>
  </si>
  <si>
    <t>Государственный заказчик: государственное казённое учреждение "Управление капитального строительства Брянской области"</t>
  </si>
  <si>
    <t>Здание для мирового судьи судебного участка № 51 Севского судебного района Брянской области</t>
  </si>
  <si>
    <t>06</t>
  </si>
  <si>
    <t>Национальная экономика</t>
  </si>
  <si>
    <t>04</t>
  </si>
  <si>
    <t>Развитие здравоохранения Брянской области</t>
  </si>
  <si>
    <t>Здравоохранение</t>
  </si>
  <si>
    <t>09</t>
  </si>
  <si>
    <t>Стационарная медицинская помощь</t>
  </si>
  <si>
    <t>Посещение в смену</t>
  </si>
  <si>
    <t>Региональный проект "Модернизация первичного звена здравоохранения Российской Федерации (Брянская область)"</t>
  </si>
  <si>
    <t>N9</t>
  </si>
  <si>
    <t>Амбулаторная помощь</t>
  </si>
  <si>
    <t>Реализация региональных проектов модернизации первичного звена здравоохранения</t>
  </si>
  <si>
    <t>53650</t>
  </si>
  <si>
    <t>Офис врача общей практики в н.п. Масловка Карачевского района Брянской области</t>
  </si>
  <si>
    <t>Региональный проект "Обеспечение медицинских организаций системы здравоохранения квалифицированными кадрами"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</si>
  <si>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</si>
  <si>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</si>
  <si>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</si>
  <si>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</si>
  <si>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</si>
  <si>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</si>
  <si>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</si>
  <si>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</si>
  <si>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Развитие культуры и туризма в Брянской области</t>
  </si>
  <si>
    <t>Региональный проект "Развитие инфраструктуры сферы культуры"</t>
  </si>
  <si>
    <t>Департамент культуры Брянской области</t>
  </si>
  <si>
    <t>815</t>
  </si>
  <si>
    <t>Культура, кинематография</t>
  </si>
  <si>
    <t>08</t>
  </si>
  <si>
    <t>Культура</t>
  </si>
  <si>
    <t>Строительство (реконструкция) учреждений культуры</t>
  </si>
  <si>
    <t>1И030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</si>
  <si>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</si>
  <si>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</si>
  <si>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Реконструкция музея-усадьбы А.К.Толстого. Брянская обл., Почепский р-н, с. Красный Рог</t>
  </si>
  <si>
    <t>Развитие образования и науки Брянской области</t>
  </si>
  <si>
    <t>Региональный проект "Современная школа (Брянская область)"</t>
  </si>
  <si>
    <t>E1</t>
  </si>
  <si>
    <t>Образование</t>
  </si>
  <si>
    <t>07</t>
  </si>
  <si>
    <t>Дополнительное образование детей</t>
  </si>
  <si>
    <t>03</t>
  </si>
  <si>
    <t>Строительство (реконструкция) учреждений образования</t>
  </si>
  <si>
    <t>1И020</t>
  </si>
  <si>
    <t>Сохранение объекта культурного наследия (здания техникума, в котором учился Г.Н. Скоробогатый) с приспособлением для современного использования (здание ГАУ ДО "Клинцовский детский технопарк "Кванториум")</t>
  </si>
  <si>
    <t>Место</t>
  </si>
  <si>
    <t>Общее образование</t>
  </si>
  <si>
    <t>Модернизация инфраструктуры общего образования в отдельных субъектах Российской Федерации</t>
  </si>
  <si>
    <t>Д2390</t>
  </si>
  <si>
    <t>2026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</si>
  <si>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</si>
  <si>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</si>
  <si>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Региональный проект "Региональная и местная дорожная сеть (Брянская область)"</t>
  </si>
  <si>
    <t>R1</t>
  </si>
  <si>
    <t>Дорожное хозяйство (дорожные фонды)</t>
  </si>
  <si>
    <t>Развитие и совершенствование сети автомобильных дорог регионального значения общего пользования</t>
  </si>
  <si>
    <t>16140</t>
  </si>
  <si>
    <t>Километр</t>
  </si>
  <si>
    <t>Приведение в нормативное состояние автомобильных дорог и искусственных дорожных сооружений</t>
  </si>
  <si>
    <t>Региональный проект "Газификация объектов инфраструктуры"</t>
  </si>
  <si>
    <t>Жилищно-коммунальное хозяйство</t>
  </si>
  <si>
    <t>Коммунальное хозяйство</t>
  </si>
  <si>
    <t>Перевод отопления учреждений и организаций социально-культурной сферы на природный газ в населенных пунктах Брянской области</t>
  </si>
  <si>
    <t>1И090</t>
  </si>
  <si>
    <t>Киловатт</t>
  </si>
  <si>
    <t>Газификация здания отдельного поста государственной противопожарной службы по охране с. Новоселки Брянского района Брянской области</t>
  </si>
  <si>
    <t>Газификация здания отдельного поста государственной противопожарной службы по охране п. Удельные Уты Выгоничского района Брянской области</t>
  </si>
  <si>
    <t>Газификация здания отдельного поста государственной противопожарной службы по охране д. Бульшево Клетнянского района Брянской области</t>
  </si>
  <si>
    <t>Газификация здания отдельного поста государственной противопожарной службы по охране с. Пашково Почепского района Брянской области</t>
  </si>
  <si>
    <t>Газификация Осколковского фельдшерского пункта Мглинского района Брянской области</t>
  </si>
  <si>
    <t>Газификация Католинского фельдшерского пункта Мглинского района Брянской области</t>
  </si>
  <si>
    <t>Развитие физической культуры и спорта Брянской области</t>
  </si>
  <si>
    <t>25</t>
  </si>
  <si>
    <t>Региональный проект "Спорт - норма жизни (Брянская область)"</t>
  </si>
  <si>
    <t>P5</t>
  </si>
  <si>
    <t>Физическая культура и спорт</t>
  </si>
  <si>
    <t>Массовый спорт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</si>
  <si>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</si>
  <si>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Реконструкция ледового дворца "Пересвет" г.Брянск</t>
  </si>
  <si>
    <t>Человек</t>
  </si>
  <si>
    <t>Д1390</t>
  </si>
  <si>
    <t>Областной центр лыжного спорта в г. Брянске</t>
  </si>
  <si>
    <t>2027</t>
  </si>
  <si>
    <t>Региональный проект "Обеспечение спортивных организаций квалифицированными кадрами"</t>
  </si>
  <si>
    <t>Департамент физической культуры и спорта Брянской области</t>
  </si>
  <si>
    <t>825</t>
  </si>
  <si>
    <t>Физическая культура</t>
  </si>
  <si>
    <t>Обеспечение жильем тренеров, тренеров-преподавателей учреждений физической культуры и спорта Брянской области</t>
  </si>
  <si>
    <t>17620</t>
  </si>
  <si>
    <t>Развитие промышленности, транспорта и связи Брянской области</t>
  </si>
  <si>
    <t>37</t>
  </si>
  <si>
    <t>Региональный проект "Развитие международного аэропорта "Брянск"</t>
  </si>
  <si>
    <t>Транспорт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</si>
  <si>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(строительство и реконструкция аэропортовой инфраструктуры)</t>
  </si>
  <si>
    <t>10202</t>
  </si>
  <si>
    <t>Реконструкция аэропортового комплекса (г. Брянск)</t>
  </si>
  <si>
    <t>Тысяча квадратных метров</t>
  </si>
  <si>
    <t>Единица</t>
  </si>
  <si>
    <t>Наименование государственного заказчика; объекта</t>
  </si>
  <si>
    <t>ТСЭ</t>
  </si>
  <si>
    <t>СЭ</t>
  </si>
  <si>
    <t>Государственный заказчик: государственное бюджетное учреждение культуры "Брянский государственный краеведческий музей"</t>
  </si>
  <si>
    <t>Государственный заказчик: государственное казённое учреждение "Управление автомобильных дорог Брянской области"</t>
  </si>
  <si>
    <t>Областной центр лыжного спорта в г. Брянске (2 этап)</t>
  </si>
  <si>
    <t>Нераспределенные средства</t>
  </si>
  <si>
    <t>50</t>
  </si>
  <si>
    <t>800</t>
  </si>
  <si>
    <t>35</t>
  </si>
  <si>
    <t>223,93</t>
  </si>
  <si>
    <t>24</t>
  </si>
  <si>
    <t>45</t>
  </si>
  <si>
    <t>110</t>
  </si>
  <si>
    <t>1529,4</t>
  </si>
  <si>
    <t>Реконструкция автомобильной дороги Сельцо-Бетово на участке км 0+000 - км 3+153 в Брянском районе Брянской области</t>
  </si>
  <si>
    <t>Комплексное развитие сельских территорий Брянской области</t>
  </si>
  <si>
    <t>Региональный проект "Развитие жилищного строительства на сельских территориях и повышение уровня благоустройства домовладений"</t>
  </si>
  <si>
    <t>Департамент сельского хозяйства Брянской области</t>
  </si>
  <si>
    <t>817</t>
  </si>
  <si>
    <t>Сельское хозяйство и рыболовство</t>
  </si>
  <si>
    <t>Обеспечение комплексного развития сельских территорий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</si>
  <si>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</si>
  <si>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</si>
  <si>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Брянский муниципальный район</t>
  </si>
  <si>
    <t>Квадратный метр</t>
  </si>
  <si>
    <t>Региональный проект "Развитие транспортной инфраструктуры на сельских территориях"</t>
  </si>
  <si>
    <t>Развитие транспортной инфраструктуры на сельских территориях</t>
  </si>
  <si>
    <t>R3720</t>
  </si>
  <si>
    <t>Погарский муниципальный район</t>
  </si>
  <si>
    <t>Развитие топливно-энергетического комплекса и жилищно-коммунального хозяйства Брянской области</t>
  </si>
  <si>
    <t>Региональный проект "Чистая вода (Брянская область)"</t>
  </si>
  <si>
    <t>F5</t>
  </si>
  <si>
    <t>Департамент топливно-энергетического комплекса и жилищно-коммунального хозяйства Брянской области</t>
  </si>
  <si>
    <t>812</t>
  </si>
  <si>
    <t>Строительство и реконструкция (модернизация) объектов питьевого водоснабжения</t>
  </si>
  <si>
    <t>Д2430</t>
  </si>
  <si>
    <t>Стародубский муниципальный округ</t>
  </si>
  <si>
    <t>Строительство водозаборного сооружения в с. Пятовск Стародубского района Брянской области</t>
  </si>
  <si>
    <t>Строительство системы водоснабжения по ул. Совхозная г. Стародуба Брянской области</t>
  </si>
  <si>
    <t>Кубический метр в час</t>
  </si>
  <si>
    <t>Городской округ город Брянск</t>
  </si>
  <si>
    <t>Метр</t>
  </si>
  <si>
    <t>Городской округ город Клинцы</t>
  </si>
  <si>
    <t>Новозыбковский городской округ</t>
  </si>
  <si>
    <t>Реконструкция системы водоснабжения в г. Новозыбкове Новозыбковского городского округа Брянской области (1 этап)</t>
  </si>
  <si>
    <t>Брасовский муниципальный район</t>
  </si>
  <si>
    <t>Строительство системы водоснабжения в н.п. Стеклянная Радица Брянского района Брянской области</t>
  </si>
  <si>
    <t>Строительство системы водоснабжения в п. Свень-Транспортная Брянского района Брянской области (2 очередь)</t>
  </si>
  <si>
    <t>Дубровский муниципальный район</t>
  </si>
  <si>
    <t>Почепский муниципальный район</t>
  </si>
  <si>
    <t>Карачевское городское поселение Карачевского муниципального района</t>
  </si>
  <si>
    <t>Локотское городское поселение Брасовского муниципального района</t>
  </si>
  <si>
    <t>Реконструкция сети водоснабжения ул. Советская, пер. Рабочий в рп Локоть Брасовского района Брянской области</t>
  </si>
  <si>
    <t>Другие вопросы в области жилищно-коммунального хозяйства</t>
  </si>
  <si>
    <t>52430</t>
  </si>
  <si>
    <t>Водозаборное сооружение на территории технологического комплекса "Городищенский" по адресу: г. Брянск, Бежицкий район, ул. Бежицкая, д. 266А</t>
  </si>
  <si>
    <t>Реконструкция системы водоснабжения в д. Случок Стародубского района Брянской области</t>
  </si>
  <si>
    <t>Реконструкция системы водоснабжения в д. Крутоберезка Новозыбковского городского округа Брянской области</t>
  </si>
  <si>
    <t>Реконструкция системы водоснабжения в с. Замишево Новозыбковского городского округа Брянской области</t>
  </si>
  <si>
    <t>Сельцовский городской округ</t>
  </si>
  <si>
    <t>Строительство сетей водоснабжения в юго-западной части города Сельцо Брянской области</t>
  </si>
  <si>
    <t>Гордеевский муниципальный район</t>
  </si>
  <si>
    <t>Реконструкция системы водоснабжения в с. Кузнецы Гордеевского района Брянской области</t>
  </si>
  <si>
    <t>Злынковский муниципальный район</t>
  </si>
  <si>
    <t>Реконструкция системы водоснабжения в с. Большие Щербиничи Злынковского района Брянской области</t>
  </si>
  <si>
    <t>Тысяча кубических метров в сутки</t>
  </si>
  <si>
    <t>Клетнянский муниципальный район</t>
  </si>
  <si>
    <t>Реконструкция водоснабжения в н.п.Акуличи Клетнянского района Брянской области</t>
  </si>
  <si>
    <t>Реконструкция сетей водоснабжения в н.п.Харитоновка Клетнянского района Брянской области</t>
  </si>
  <si>
    <t>Клинцовский муниципальный район</t>
  </si>
  <si>
    <t>Реконструкция системы водоснабжения в с.Ущерпье Клинцовского района Брянской области</t>
  </si>
  <si>
    <t>Дятьковское городское поселение Дятьковского муниципального района</t>
  </si>
  <si>
    <t>Реконструкция системы водоснабжения в г.Дятьково Дятьковского района Брянской области</t>
  </si>
  <si>
    <t>Унечское городское поселение Унечского муниципального района</t>
  </si>
  <si>
    <t>Модернизация оборудования на станции 2-го подъема воды в г. Унеча Унечского района Брянской области</t>
  </si>
  <si>
    <t>Региональный проект "Развитие инфраструктуры сферы жилищно-коммунального хозяйства"</t>
  </si>
  <si>
    <t>Обеспечение мероприятий по модернизации систем коммунальной инфраструктуры (за счет средств публично-правовой компании "Фонд развития территорий")</t>
  </si>
  <si>
    <t>09505</t>
  </si>
  <si>
    <t>Канализация по ул. Зеленая и пер. 3-й Бежицкий в Бежицком районе г. Брянска</t>
  </si>
  <si>
    <t>Обеспечение мероприятий по модернизации систем коммунальной инфраструктуры (за счет средств областного бюджета)</t>
  </si>
  <si>
    <t>09605</t>
  </si>
  <si>
    <t>Региональный проект "Строительство и реконструкция объектов очистки сточных вод в населенных пунктах Брянской области"</t>
  </si>
  <si>
    <t>Строительство (реконструкция) объектов очистки сточных вод в населенных пунктах Брянской области</t>
  </si>
  <si>
    <t>1И060</t>
  </si>
  <si>
    <t>Выгоничский муниципальный район</t>
  </si>
  <si>
    <t>Региональный проект "Культурная среда (Брянская область)"</t>
  </si>
  <si>
    <t>A1</t>
  </si>
  <si>
    <t>Государственная поддержка отрасли культуры</t>
  </si>
  <si>
    <t>55190</t>
  </si>
  <si>
    <t>Реконструкция здания МБУДО "Детская школа искусств № 10" по адресу: г. Брянск, ул. Б. Хмельницкого, д.79</t>
  </si>
  <si>
    <t>Строительство Центра культурного развития по адресу: Россия, Брянская область, г.Почеп, ул. Злынковская, участок 6</t>
  </si>
  <si>
    <t>52390</t>
  </si>
  <si>
    <t>Школа в микрорайоне по ул. Флотской в Бежицком районе города Брянска</t>
  </si>
  <si>
    <t>Ученическое место</t>
  </si>
  <si>
    <t>Создание новых мест в общеобразовательных организациях</t>
  </si>
  <si>
    <t>55200</t>
  </si>
  <si>
    <t>Школа в районе бывшего аэропорта города Брянска</t>
  </si>
  <si>
    <t>98060</t>
  </si>
  <si>
    <t>Строительство пристройки к зданию МБОУ СОШ № 13 имени Героя Советского Союза И.Б. Катунина г. Брянска</t>
  </si>
  <si>
    <t>Д5200</t>
  </si>
  <si>
    <t>Региональный проект "Жилье (Брянская область)"</t>
  </si>
  <si>
    <t>F1</t>
  </si>
  <si>
    <t>Стимулирование программ развития жилищного строительства субъектов Российской Федерации</t>
  </si>
  <si>
    <t>Строительство объекта "Автодорога по ул. Ильи Иванова в Советском районе г. Брянска"</t>
  </si>
  <si>
    <t>Развитие и совершенствование сети автомобильных дорог общего пользования местного значения</t>
  </si>
  <si>
    <t>16160</t>
  </si>
  <si>
    <t>Строительство объекта "Автодорога по ул. Николая Амосова в Советском районе г. Брянска"</t>
  </si>
  <si>
    <t>Городской округ город Фокино</t>
  </si>
  <si>
    <t>Строительство моста через р. Болва на автомобильной дороге «Подъезд к г. Фокино» Брянской области</t>
  </si>
  <si>
    <t>Региональный проект "Строительство и реконструкция канализационных сетей и канализационных коллекторов для населенных пунктов Брянской области"</t>
  </si>
  <si>
    <t>Строительство (реконструкция) канализационных сетей и канализационных коллекторов для населенных пунктов Брянской области</t>
  </si>
  <si>
    <t>1И080</t>
  </si>
  <si>
    <t>Строительство коллектора сточных вод в г. Мглине Брянской области</t>
  </si>
  <si>
    <t>Дворец зимних видов спорта в Фокинском районе города Брянска</t>
  </si>
  <si>
    <t>Спортивно-оздоровительный комплекс в п.Локоть Брасовского района Брянской области</t>
  </si>
  <si>
    <t>Наименование муниципального образования; объекта</t>
  </si>
  <si>
    <t xml:space="preserve">Мглинское городское поселение Мглинского муниципального района  </t>
  </si>
  <si>
    <t>40000</t>
  </si>
  <si>
    <t>Малоэтажный жилой комплекс в н.п. Журиничи Брянского района Брянской области</t>
  </si>
  <si>
    <t>10</t>
  </si>
  <si>
    <t>66</t>
  </si>
  <si>
    <t>1225</t>
  </si>
  <si>
    <t>Строительство школы на территории бывшего аэропорта по ул. Амосова в Советском районе г. Брянска</t>
  </si>
  <si>
    <t>Человек в смену</t>
  </si>
  <si>
    <t>Спортивно-оздоровительный комплекс в г. Стародубе Брянской области</t>
  </si>
  <si>
    <t>Реконструкция автомобильной дороги  "Украина"-Борщово в Навлинском  районе Брянской области</t>
  </si>
  <si>
    <t>Посещение в год</t>
  </si>
  <si>
    <t>Климовский муниципальный район</t>
  </si>
  <si>
    <t>Севский муниципальный район</t>
  </si>
  <si>
    <t>Трубчевский муниципальный район</t>
  </si>
  <si>
    <t>Государственное бюджетное учреждение «Брянская областная школа олимпийского резерва по легкой атлетике имени В.Д. Самотесова»</t>
  </si>
  <si>
    <t>Государственное автономное учреждение Брянской области "Дворец единоборств имени Артема Осипенко"</t>
  </si>
  <si>
    <t>Охрана окружающей среды, воспроизводство и использование природных ресурсов Брянской области</t>
  </si>
  <si>
    <t>Департамент природных ресурсов и экологии Брянской области</t>
  </si>
  <si>
    <t>808</t>
  </si>
  <si>
    <t>Охрана окружающей среды</t>
  </si>
  <si>
    <t>Другие вопросы в области охраны окружающей среды</t>
  </si>
  <si>
    <t>Строительство 2-ой очереди полигона ТКО с площадкой компостирования отходов в п. Большое Полпино г. Брянска</t>
  </si>
  <si>
    <t>А3650</t>
  </si>
  <si>
    <t>А3940</t>
  </si>
  <si>
    <t>А1390</t>
  </si>
  <si>
    <t>А5200</t>
  </si>
  <si>
    <t>К8060</t>
  </si>
  <si>
    <t>А0210</t>
  </si>
  <si>
    <t>1И010</t>
  </si>
  <si>
    <t>Тысяч тонн/в год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</si>
  <si>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школы на территории бывшего аэропорта по ул. Амосова в Советском районе г. Брянска)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</si>
  <si>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школы на территории бывшего аэропорта по ул. Амосова в Советском районе г. Брянска) за счет средств областного бюджета</t>
  </si>
  <si>
    <t>225,4</t>
  </si>
  <si>
    <t>Подъезд к Картофелехранилищу для хранения семян картофеля в Погарском районе Брянской области</t>
  </si>
  <si>
    <t>8480,54</t>
  </si>
  <si>
    <t>Пристройка ГБУЗ "Юдиновский реабилитационный центр" по адресу: Брянская область, Погарский район, с. Юдиново, ул. Набережная, д. 1А</t>
  </si>
  <si>
    <t>Строительство (реконструкция) медицинских учреждений</t>
  </si>
  <si>
    <t>Поликлиника ГАУЗ "Брянская городская поликлиника № 4" на 800 посещений в смену в Советском районе г. Брянска</t>
  </si>
  <si>
    <t>Региональный проект "Развитие инфраструктуры сферы здравоохранения"</t>
  </si>
  <si>
    <t>Лечебный корпус городской больницы №4 по ул. Бежицкой в Советском районе г. Брянска</t>
  </si>
  <si>
    <t>Коек</t>
  </si>
  <si>
    <t>48.00</t>
  </si>
  <si>
    <t>Региональный проект "Развитие детского здравоохранения, включая создание современной инфраструктуры оказания медицинской помощи детям (Брянская область)"</t>
  </si>
  <si>
    <t>N4</t>
  </si>
  <si>
    <t>Новое строительство или реконструкция детских больниц (корпусов)</t>
  </si>
  <si>
    <t>Хирургический корпус ГБУЗ "Брянская областная детская больница" по адресу: г. Брянск, пр. Станке Димитрова, д. 100</t>
  </si>
  <si>
    <t>А2460</t>
  </si>
  <si>
    <t>Газификация ФАП н.п.Борщово Навлинского района Брянской области</t>
  </si>
  <si>
    <t>Здание для мировых судей судебных участков № 52-53 Стародубского судебного района Брянской области</t>
  </si>
  <si>
    <t>Строительство автомобильной дороги ст. Чернетово - м-н Первомайский г. Сельцо в Брянском районе Брянской области. 1 этап</t>
  </si>
  <si>
    <t>А2390</t>
  </si>
  <si>
    <t>Самотечный канализационный коллектор по пр. Московскому в Фокинском районе г. Брянска. Переход под железной дорогой D 350 мм</t>
  </si>
  <si>
    <t>Погонный метр</t>
  </si>
  <si>
    <t>Реконструкция водозаборного узла в д. Хмелево Выгоничского района Брянской области</t>
  </si>
  <si>
    <t>Навлинское городское поселение Навлинского муниципального района</t>
  </si>
  <si>
    <t>0,4</t>
  </si>
  <si>
    <t>0,6</t>
  </si>
  <si>
    <t>Строительство очистных сооружений в пос. Навля Навлинского района Брянской области (2 этап)</t>
  </si>
  <si>
    <t>Комаричский муниципальный район</t>
  </si>
  <si>
    <t>Строительство канализационных сетей н.п. Комаричи (1 очередь строительства 2 этап)</t>
  </si>
  <si>
    <t>4891</t>
  </si>
  <si>
    <t>Суражский муниципальный район</t>
  </si>
  <si>
    <t>Строительство очистных сооружений пос. Локоть Брасовского района Брянской области</t>
  </si>
  <si>
    <t>Аэровокзальный комплекс Международный аэропорт "Брянск"</t>
  </si>
  <si>
    <t>Здание для мирового судьи судебного участка № 54 Суземского судебного района Брянской области</t>
  </si>
  <si>
    <t>Пищеблок ГБУЗ "Сельцовская городская больница", г.Сельцо</t>
  </si>
  <si>
    <t>Канализация по ул. Вильямса в Советском районе г. Брянска</t>
  </si>
  <si>
    <t>Мглинский муниципальный район</t>
  </si>
  <si>
    <t>Строительство столовой МБОУ "Мглинская СОШ № 1" по адресу: площадь Советская г. Мглина Брянской области</t>
  </si>
  <si>
    <t>E2</t>
  </si>
  <si>
    <t>Региональный проект "Успех каждого ребенка (Брянская область)"</t>
  </si>
  <si>
    <t>Спортивно-оздоровительный комплекс в п. Клетня Клетнянского района Брянской области</t>
  </si>
  <si>
    <t>Спортивно-оздоровительный комплекс в г. Унече Брянской области</t>
  </si>
  <si>
    <t>Спортивно-оздоровительный комплекс в г. Севске Брянской области</t>
  </si>
  <si>
    <t>Спортивно-оздоровительный комплекс в г. Злынке Брянской области</t>
  </si>
  <si>
    <t>Спортивно-оздоровительный комплекс в г.Карачеве Брянской области</t>
  </si>
  <si>
    <t>Спортивно-оздоровительный комплекс в г. Новозыбкове Брянской области</t>
  </si>
  <si>
    <t>Дворец зимних видов спорта в с. Глинищево Брянского района Брянской области</t>
  </si>
  <si>
    <t>Вскрытий в год</t>
  </si>
  <si>
    <t>800.00</t>
  </si>
  <si>
    <t>Строительство здания ГАУК «Брянский областной театр юного зрителя"</t>
  </si>
  <si>
    <t>468</t>
  </si>
  <si>
    <t>Реконструкция водопроводных сетей по ул. Иванова, ул. Щорса, пер. Иванова в г. Унеча Унечского района Брянской области</t>
  </si>
  <si>
    <t>1680</t>
  </si>
  <si>
    <t>13520</t>
  </si>
  <si>
    <t>Переход под железной дорогой Брянск-2 водовода речной воды в Фокинском районе в две нитки - вынос с эстакады путепровода д=500мм</t>
  </si>
  <si>
    <t>Водовод от ТК "Трубчевский" до ул. Вали Сафроновой д=500мм</t>
  </si>
  <si>
    <t>Водовод в п. Чайковичи Бежицкого района д=300мм</t>
  </si>
  <si>
    <t>Строительство (реконструкция) объектов инфраструктуры, реализация которых осуществляется в соответствии с постановлением Правительства Российской Федерации от 2 февраля 2022 года № 87 "О предоставлении публично-правовой компанией "Фонд развития территорий" за счет привлеченных средств Фонда национального благосостояния займов юридическим лицам, в том числе путем приобретения облигаций юридических лиц при их первичном размещении, в целях реализации проектов по строительству, реконструкции, модернизации объектов инфраструктуры, и о внесении изменения в Положение о Правительственной комиссии по региональному развитию в Российской Федерации"</t>
  </si>
  <si>
    <t>Другие вопросы в области здравоохранения</t>
  </si>
  <si>
    <t>Пристройка к МБОУ СОШ №1 г. Суража Брянской области</t>
  </si>
  <si>
    <t>324</t>
  </si>
  <si>
    <t>Унечский муниципальный район</t>
  </si>
  <si>
    <t>48</t>
  </si>
  <si>
    <t xml:space="preserve">Жилое помещение (квартира 1-комн.)  
 г. Брянск                                     </t>
  </si>
  <si>
    <t>кв.м.</t>
  </si>
  <si>
    <t>Жилое помещение (квартира 1-комн.) г.Клинцы</t>
  </si>
  <si>
    <t>Жилое помещение (квартира 1-комн.) г.Новозыбков</t>
  </si>
  <si>
    <t>Жилое помещение (квартира 1-комн.) п.Локоть</t>
  </si>
  <si>
    <t>Жилое помещение (квартира 3-комн.) г.Севск</t>
  </si>
  <si>
    <t>Жилое помещение (квартира 1-комн.) рп.Дубровка</t>
  </si>
  <si>
    <t>61,1</t>
  </si>
  <si>
    <t>53,3</t>
  </si>
  <si>
    <t>Жилое помещение (квартира 1-комн.)        г. Трубчевск</t>
  </si>
  <si>
    <t>150</t>
  </si>
  <si>
    <t>Административно-морфологический корпус ГБУЗ "Брянское областное бюро судебно-медицинской экспертизы"</t>
  </si>
  <si>
    <t>Региональный проект "Развитие инфраструктуры сферы образования"</t>
  </si>
  <si>
    <t>98050</t>
  </si>
  <si>
    <t>Дошкольное образование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</si>
  <si>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улично-дорожной сети и детского сада в микрорайоне по ул. Флотской в Бежицком районе города Брянска)</t>
  </si>
  <si>
    <t>Строительство детского сада по ул. Флотской в Бежицком районе города Брянска</t>
  </si>
  <si>
    <t>R5762</t>
  </si>
  <si>
    <t>Спортивно-оздоровительный комплекс в г. Трубчевске Брянской области</t>
  </si>
  <si>
    <t>92,00</t>
  </si>
  <si>
    <t>Газификация фельдшерско-акушерского пункта н.п. Пруска Климовского района Брянской области</t>
  </si>
  <si>
    <t>Газификация фельдшерско-акушерского пункта н.п. Глаженка Брянского района Брянской области</t>
  </si>
  <si>
    <t>59,8</t>
  </si>
  <si>
    <t>Жилое помещение (квартира 3-комн.)       г. Стародуб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</si>
  <si>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(строительство улично-дорожной сети в микрорайоне по ул. Флотской в Бежицком районе города Брянска (2 этап))</t>
  </si>
  <si>
    <t>1,895</t>
  </si>
  <si>
    <t>Строительство улично-дорожной сети в микрорайоне по ул. Флотской в Бежицком районе города Брянска (2 этап)</t>
  </si>
  <si>
    <t>Жилое помещение (квартира 2-комн.) пгт.Климово</t>
  </si>
  <si>
    <t>40,0</t>
  </si>
  <si>
    <t>5161</t>
  </si>
  <si>
    <t>Реконструкция объекта "Технологический комплекс ГКНС по ул. Калинина, о/д в Советском районе г. Брянска"</t>
  </si>
  <si>
    <t>Строительство спортзала размерами 12х24м, пристроенного к зданию МОУ СОШ №5 г. Сельцо по адресу: Брянская область, г. Сельцо, ул. Школьная, д. 25</t>
  </si>
  <si>
    <t>Областная инфекционная больница с центром профилактики и борьбы со СПИД ГБУЗ "Брянская областная инфекционная больница" на 120 коек и 200 посещений в смену</t>
  </si>
  <si>
    <t>120</t>
  </si>
  <si>
    <t>22</t>
  </si>
  <si>
    <t>Фельдшерско-акушерский пункт в микрорайоне Первомайский г. Сельцо Брянской области</t>
  </si>
  <si>
    <t>58,1</t>
  </si>
  <si>
    <t>Пристройка универсального спортивного зала к МБОУ "Супоневская СОШ № 1 им. Героя Советского Союза Н.И. Чувина" Брянского района в н.п. Супонево Брянского района Брянской области</t>
  </si>
  <si>
    <t xml:space="preserve">Жилое помещение (квартира 2-комн.)  
 г. Брянск                                     </t>
  </si>
  <si>
    <t xml:space="preserve">Жилое помещение (квартира 3-комн.)  
 г. Брянск                                     </t>
  </si>
  <si>
    <t>R1100</t>
  </si>
  <si>
    <t>Создание и (или) модернизация инфраструктуры в сфере культуры региональной (муниципальной) собственности</t>
  </si>
  <si>
    <t>А1100</t>
  </si>
  <si>
    <t>Региональный проект "Создание объектов инфраструктуры для организации системы обращения с твердыми коммунальными отходами"</t>
  </si>
  <si>
    <t>Создание объектов инфраструктуры для организации системы обращения с твердыми коммунальными отходами</t>
  </si>
  <si>
    <t>1071</t>
  </si>
  <si>
    <t>5132,9</t>
  </si>
  <si>
    <t>70</t>
  </si>
  <si>
    <t>Лимит 2024 год</t>
  </si>
  <si>
    <t>Освоено</t>
  </si>
  <si>
    <t>Исполнено</t>
  </si>
  <si>
    <t>% исполнения</t>
  </si>
  <si>
    <t>% Исполнения</t>
  </si>
  <si>
    <t>Водопроводная сеть к домам № 38, 40а, 40б, 55, 57, 59 по ул. Кольцова и № 25, 27 по ул. Луговой в Володарском районе г. Брянска</t>
  </si>
  <si>
    <t>Отчет об исполнении перечня объектов бюджетных инвестиций государственной собственности региональной адресной инвестиционной программы за 12 месяцев 2024 года</t>
  </si>
  <si>
    <t>Приложение 1</t>
  </si>
  <si>
    <t>Директор департамента
строительства Брянской области</t>
  </si>
  <si>
    <t>Е.Н. Захаренко</t>
  </si>
  <si>
    <t>Исп. Пугачев Н.И.</t>
  </si>
  <si>
    <t>Тел. 77-01-70 доб. 255</t>
  </si>
  <si>
    <t>Отчет об исполнении перечня объектов бюджетных инвестиций муниципальной собственности региональной адресной инвестиционной программы за 12 месяцев 2024 года</t>
  </si>
  <si>
    <t>Приложение 2</t>
  </si>
  <si>
    <t xml:space="preserve">Отчет об исполнении перечня объектов недвижимого имущества, приобретаемого в государственную собственность Брянской области, в рамках региональной адресной инвестиционной программы за 12 месяцев 2024 года       </t>
  </si>
  <si>
    <t xml:space="preserve">Приложение 3
</t>
  </si>
  <si>
    <t>Отчет об исполнении перечня объектов недвижимого имущества, приобретаемого в муниципальную собственность Брянской области, в рамках региональной адресной инвестиционной программы за 12 месяцев 2024 года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</si>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</sst>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>
      <alignment vertical="top" wrapText="1"/>
    </xf>
    <xf numFmtId="0" fontId="9" fillId="0" borderId="0">
      <alignment vertical="top" wrapText="1"/>
    </xf>
    <xf numFmtId="9" fontId="12" fillId="0" borderId="0" applyFont="0" applyFill="0" applyBorder="0" applyAlignment="0" applyProtection="0"/>
  </cellStyleXfs>
  <cellXfs count="128">
    <xf numFmtId="0" fontId="0" fillId="0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4" fontId="7" fillId="0" borderId="0" xfId="0" applyNumberFormat="1" applyFont="1" applyFill="1" applyAlignment="1">
      <alignment vertical="top" wrapText="1"/>
    </xf>
    <xf numFmtId="4" fontId="8" fillId="2" borderId="0" xfId="0" applyNumberFormat="1" applyFont="1" applyFill="1" applyAlignment="1">
      <alignment vertical="top" wrapText="1"/>
    </xf>
    <xf numFmtId="0" fontId="9" fillId="0" borderId="0" xfId="1" applyFont="1" applyFill="1" applyAlignment="1">
      <alignment vertical="top" wrapText="1"/>
    </xf>
    <xf numFmtId="0" fontId="4" fillId="2" borderId="0" xfId="1" applyFont="1" applyFill="1" applyAlignment="1">
      <alignment vertical="top" wrapText="1"/>
    </xf>
    <xf numFmtId="49" fontId="4" fillId="2" borderId="0" xfId="1" applyNumberFormat="1" applyFont="1" applyFill="1" applyAlignment="1">
      <alignment vertical="top" wrapText="1"/>
    </xf>
    <xf numFmtId="0" fontId="10" fillId="0" borderId="0" xfId="1" applyFont="1" applyFill="1" applyAlignment="1">
      <alignment vertical="top" wrapText="1"/>
    </xf>
    <xf numFmtId="4" fontId="9" fillId="0" borderId="0" xfId="1" applyNumberFormat="1" applyFont="1" applyFill="1" applyAlignment="1">
      <alignment vertical="top" wrapText="1"/>
    </xf>
    <xf numFmtId="4" fontId="10" fillId="0" borderId="0" xfId="1" applyNumberFormat="1" applyFont="1" applyFill="1" applyAlignment="1">
      <alignment vertical="top" wrapText="1"/>
    </xf>
    <xf numFmtId="4" fontId="11" fillId="2" borderId="0" xfId="0" applyNumberFormat="1" applyFont="1" applyFill="1" applyAlignment="1">
      <alignment vertical="top" wrapText="1"/>
    </xf>
    <xf numFmtId="4" fontId="9" fillId="3" borderId="0" xfId="1" applyNumberFormat="1" applyFont="1" applyFill="1" applyAlignment="1">
      <alignment vertical="top" wrapText="1"/>
    </xf>
    <xf numFmtId="0" fontId="9" fillId="3" borderId="0" xfId="1" applyFont="1" applyFill="1" applyAlignment="1">
      <alignment vertical="top" wrapText="1"/>
    </xf>
    <xf numFmtId="4" fontId="8" fillId="3" borderId="0" xfId="0" applyNumberFormat="1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4" fontId="11" fillId="3" borderId="0" xfId="0" applyNumberFormat="1" applyFont="1" applyFill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0" fillId="2" borderId="0" xfId="0" applyFont="1" applyFill="1" applyAlignment="1">
      <alignment vertical="top" wrapText="1"/>
    </xf>
    <xf numFmtId="49" fontId="0" fillId="2" borderId="0" xfId="0" applyNumberFormat="1" applyFont="1" applyFill="1" applyAlignment="1">
      <alignment vertical="top" wrapText="1"/>
    </xf>
    <xf numFmtId="4" fontId="10" fillId="3" borderId="0" xfId="1" applyNumberFormat="1" applyFont="1" applyFill="1" applyAlignment="1">
      <alignment vertical="top" wrapText="1"/>
    </xf>
    <xf numFmtId="0" fontId="10" fillId="3" borderId="0" xfId="1" applyFont="1" applyFill="1" applyAlignment="1">
      <alignment vertical="top" wrapText="1"/>
    </xf>
    <xf numFmtId="0" fontId="9" fillId="2" borderId="0" xfId="1" applyFont="1" applyFill="1" applyAlignment="1">
      <alignment vertical="top" wrapText="1"/>
    </xf>
    <xf numFmtId="4" fontId="9" fillId="2" borderId="0" xfId="1" applyNumberFormat="1" applyFont="1" applyFill="1" applyAlignment="1">
      <alignment vertical="top" wrapText="1"/>
    </xf>
    <xf numFmtId="4" fontId="9" fillId="4" borderId="0" xfId="1" applyNumberFormat="1" applyFont="1" applyFill="1" applyAlignment="1">
      <alignment vertical="top" wrapText="1"/>
    </xf>
    <xf numFmtId="0" fontId="9" fillId="4" borderId="0" xfId="1" applyFont="1" applyFill="1" applyAlignment="1">
      <alignment vertical="top" wrapText="1"/>
    </xf>
    <xf numFmtId="4" fontId="9" fillId="5" borderId="0" xfId="1" applyNumberFormat="1" applyFont="1" applyFill="1" applyAlignment="1">
      <alignment vertical="top" wrapText="1"/>
    </xf>
    <xf numFmtId="0" fontId="9" fillId="5" borderId="0" xfId="1" applyFont="1" applyFill="1" applyAlignment="1">
      <alignment vertical="top" wrapText="1"/>
    </xf>
    <xf numFmtId="4" fontId="9" fillId="6" borderId="0" xfId="1" applyNumberFormat="1" applyFont="1" applyFill="1" applyAlignment="1">
      <alignment vertical="top" wrapText="1"/>
    </xf>
    <xf numFmtId="0" fontId="9" fillId="6" borderId="0" xfId="1" applyFont="1" applyFill="1" applyAlignment="1">
      <alignment vertical="top" wrapText="1"/>
    </xf>
    <xf numFmtId="4" fontId="8" fillId="6" borderId="0" xfId="0" applyNumberFormat="1" applyFont="1" applyFill="1" applyAlignment="1">
      <alignment vertical="top" wrapText="1"/>
    </xf>
    <xf numFmtId="0" fontId="4" fillId="6" borderId="0" xfId="0" applyFont="1" applyFill="1" applyAlignment="1">
      <alignment vertical="top" wrapText="1"/>
    </xf>
    <xf numFmtId="4" fontId="7" fillId="2" borderId="0" xfId="0" applyNumberFormat="1" applyFont="1" applyFill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8" fillId="0" borderId="0" xfId="0" applyNumberFormat="1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vertical="center" wrapText="1"/>
    </xf>
    <xf numFmtId="49" fontId="3" fillId="0" borderId="0" xfId="1" applyNumberFormat="1" applyFont="1" applyFill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4" fontId="5" fillId="0" borderId="1" xfId="1" applyNumberFormat="1" applyFont="1" applyFill="1" applyBorder="1" applyAlignment="1">
      <alignment horizontal="right" vertical="center" wrapText="1"/>
    </xf>
    <xf numFmtId="4" fontId="5" fillId="0" borderId="3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vertical="top" wrapText="1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10" fontId="5" fillId="0" borderId="1" xfId="2" applyNumberFormat="1" applyFont="1" applyFill="1" applyBorder="1" applyAlignment="1">
      <alignment horizontal="right" vertical="center" wrapText="1"/>
    </xf>
    <xf numFmtId="10" fontId="5" fillId="0" borderId="2" xfId="2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right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" fontId="3" fillId="0" borderId="3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9" fontId="5" fillId="0" borderId="1" xfId="2" applyFont="1" applyFill="1" applyBorder="1" applyAlignment="1">
      <alignment horizontal="right" vertical="center" wrapText="1"/>
    </xf>
    <xf numFmtId="49" fontId="0" fillId="0" borderId="0" xfId="0" applyNumberFormat="1" applyFont="1" applyFill="1" applyAlignment="1">
      <alignment vertical="top" wrapText="1"/>
    </xf>
    <xf numFmtId="0" fontId="13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right" wrapText="1"/>
    </xf>
    <xf numFmtId="0" fontId="15" fillId="2" borderId="0" xfId="0" applyFont="1" applyFill="1" applyAlignment="1">
      <alignment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" fontId="3" fillId="0" borderId="5" xfId="1" applyNumberFormat="1" applyFont="1" applyFill="1" applyBorder="1" applyAlignment="1">
      <alignment horizontal="right" vertical="center" wrapText="1"/>
    </xf>
    <xf numFmtId="9" fontId="5" fillId="0" borderId="5" xfId="2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top" wrapText="1"/>
    </xf>
    <xf numFmtId="0" fontId="13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right" vertical="top" wrapText="1"/>
    </xf>
    <xf numFmtId="4" fontId="8" fillId="0" borderId="4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right" vertical="top" wrapText="1"/>
    </xf>
    <xf numFmtId="0" fontId="5" fillId="0" borderId="0" xfId="1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9"/>
  <sheetViews>
    <sheetView tabSelected="1" view="pageBreakPreview" zoomScale="70" zoomScaleNormal="100" zoomScaleSheetLayoutView="70" workbookViewId="0">
      <selection activeCell="O65" sqref="O65"/>
    </sheetView>
  </sheetViews>
  <sheetFormatPr defaultRowHeight="13.8" x14ac:dyDescent="0.25"/>
  <cols>
    <col min="1" max="1" width="49" style="18" customWidth="1"/>
    <col min="2" max="2" width="5.6640625" style="18" customWidth="1"/>
    <col min="3" max="3" width="8.44140625" style="18" customWidth="1"/>
    <col min="4" max="4" width="6.33203125" style="18" customWidth="1"/>
    <col min="5" max="5" width="7.77734375" style="18" bestFit="1" customWidth="1"/>
    <col min="6" max="6" width="5.109375" style="18" customWidth="1"/>
    <col min="7" max="7" width="4.109375" style="18" customWidth="1"/>
    <col min="8" max="8" width="9.109375" style="18" bestFit="1" customWidth="1"/>
    <col min="9" max="9" width="7.109375" style="18" customWidth="1"/>
    <col min="10" max="10" width="14.33203125" style="18" customWidth="1"/>
    <col min="11" max="11" width="12.109375" style="19" customWidth="1"/>
    <col min="12" max="12" width="10.33203125" style="18" customWidth="1"/>
    <col min="13" max="13" width="24.33203125" style="18" customWidth="1"/>
    <col min="14" max="15" width="21.77734375" style="18" bestFit="1" customWidth="1"/>
    <col min="16" max="17" width="22" style="32" customWidth="1"/>
    <col min="18" max="18" width="22" style="3" customWidth="1"/>
  </cols>
  <sheetData>
    <row r="1" spans="1:18" ht="60" customHeight="1" x14ac:dyDescent="0.25">
      <c r="A1" s="50" t="s">
        <v>0</v>
      </c>
      <c r="B1" s="50" t="s">
        <v>0</v>
      </c>
      <c r="C1" s="50" t="s">
        <v>0</v>
      </c>
      <c r="D1" s="50" t="s">
        <v>0</v>
      </c>
      <c r="E1" s="50" t="s">
        <v>0</v>
      </c>
      <c r="F1" s="50" t="s">
        <v>0</v>
      </c>
      <c r="G1" s="51" t="s">
        <v>0</v>
      </c>
      <c r="H1" s="51" t="s">
        <v>0</v>
      </c>
      <c r="I1" s="51" t="s">
        <v>0</v>
      </c>
      <c r="J1" s="52"/>
      <c r="K1" s="53"/>
      <c r="L1" s="52"/>
      <c r="M1" s="118" t="s">
        <v>409</v>
      </c>
      <c r="N1" s="118"/>
      <c r="O1" s="118"/>
      <c r="P1" s="118"/>
      <c r="Q1" s="3"/>
    </row>
    <row r="2" spans="1:18" ht="30.75" customHeight="1" x14ac:dyDescent="0.25">
      <c r="A2" s="123" t="s">
        <v>408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3"/>
    </row>
    <row r="3" spans="1:18" ht="15" customHeight="1" x14ac:dyDescent="0.25">
      <c r="A3" s="121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3"/>
      <c r="Q3" s="3"/>
    </row>
    <row r="4" spans="1:18" ht="42.6" customHeight="1" x14ac:dyDescent="0.25">
      <c r="A4" s="33" t="s">
        <v>143</v>
      </c>
      <c r="B4" s="33" t="s">
        <v>2</v>
      </c>
      <c r="C4" s="33" t="s">
        <v>144</v>
      </c>
      <c r="D4" s="33" t="s">
        <v>145</v>
      </c>
      <c r="E4" s="33" t="s">
        <v>3</v>
      </c>
      <c r="F4" s="33" t="s">
        <v>4</v>
      </c>
      <c r="G4" s="33" t="s">
        <v>5</v>
      </c>
      <c r="H4" s="33" t="s">
        <v>6</v>
      </c>
      <c r="I4" s="33" t="s">
        <v>7</v>
      </c>
      <c r="J4" s="34" t="s">
        <v>8</v>
      </c>
      <c r="K4" s="34" t="s">
        <v>9</v>
      </c>
      <c r="L4" s="34" t="s">
        <v>10</v>
      </c>
      <c r="M4" s="33" t="s">
        <v>402</v>
      </c>
      <c r="N4" s="33" t="s">
        <v>403</v>
      </c>
      <c r="O4" s="33" t="s">
        <v>404</v>
      </c>
      <c r="P4" s="33" t="s">
        <v>405</v>
      </c>
      <c r="Q4" s="3"/>
    </row>
    <row r="5" spans="1:18" ht="14.4" customHeight="1" x14ac:dyDescent="0.25">
      <c r="A5" s="54" t="s">
        <v>11</v>
      </c>
      <c r="B5" s="54" t="s">
        <v>12</v>
      </c>
      <c r="C5" s="54" t="s">
        <v>13</v>
      </c>
      <c r="D5" s="54" t="s">
        <v>14</v>
      </c>
      <c r="E5" s="54" t="s">
        <v>15</v>
      </c>
      <c r="F5" s="54" t="s">
        <v>16</v>
      </c>
      <c r="G5" s="54" t="s">
        <v>17</v>
      </c>
      <c r="H5" s="54" t="s">
        <v>18</v>
      </c>
      <c r="I5" s="54" t="s">
        <v>19</v>
      </c>
      <c r="J5" s="54">
        <v>10</v>
      </c>
      <c r="K5" s="55">
        <v>11</v>
      </c>
      <c r="L5" s="54">
        <v>12</v>
      </c>
      <c r="M5" s="54">
        <v>13</v>
      </c>
      <c r="N5" s="54">
        <v>14</v>
      </c>
      <c r="O5" s="54">
        <v>15</v>
      </c>
      <c r="P5" s="54">
        <v>16</v>
      </c>
      <c r="Q5" s="3"/>
    </row>
    <row r="6" spans="1:18" s="39" customFormat="1" ht="15.6" x14ac:dyDescent="0.25">
      <c r="A6" s="36" t="s">
        <v>25</v>
      </c>
      <c r="B6" s="37" t="s">
        <v>0</v>
      </c>
      <c r="C6" s="37" t="s">
        <v>0</v>
      </c>
      <c r="D6" s="37" t="s">
        <v>0</v>
      </c>
      <c r="E6" s="37" t="s">
        <v>0</v>
      </c>
      <c r="F6" s="37" t="s">
        <v>0</v>
      </c>
      <c r="G6" s="37" t="s">
        <v>0</v>
      </c>
      <c r="H6" s="37" t="s">
        <v>0</v>
      </c>
      <c r="I6" s="37" t="s">
        <v>0</v>
      </c>
      <c r="J6" s="37" t="s">
        <v>0</v>
      </c>
      <c r="K6" s="33" t="s">
        <v>0</v>
      </c>
      <c r="L6" s="37" t="s">
        <v>0</v>
      </c>
      <c r="M6" s="35">
        <f>M7+M19+M57+M73+M81+M107+M120</f>
        <v>2130936025.5899997</v>
      </c>
      <c r="N6" s="35">
        <f>N7+N19+N57+N73+N81+N107+N120</f>
        <v>1432444628.2399998</v>
      </c>
      <c r="O6" s="35">
        <f>O7+O19+O57+O73+O81+O107+O120</f>
        <v>1736375085.77</v>
      </c>
      <c r="P6" s="86">
        <f>O6/M6</f>
        <v>0.81484148980457716</v>
      </c>
      <c r="Q6" s="38"/>
      <c r="R6" s="38"/>
    </row>
    <row r="7" spans="1:18" s="39" customFormat="1" ht="124.8" x14ac:dyDescent="0.25">
      <c r="A7" s="36" t="s">
        <v>26</v>
      </c>
      <c r="B7" s="40" t="s">
        <v>27</v>
      </c>
      <c r="C7" s="40" t="s">
        <v>0</v>
      </c>
      <c r="D7" s="40" t="s">
        <v>0</v>
      </c>
      <c r="E7" s="40" t="s">
        <v>0</v>
      </c>
      <c r="F7" s="40" t="s">
        <v>0</v>
      </c>
      <c r="G7" s="40" t="s">
        <v>0</v>
      </c>
      <c r="H7" s="41" t="s">
        <v>0</v>
      </c>
      <c r="I7" s="41" t="s">
        <v>0</v>
      </c>
      <c r="J7" s="41" t="s">
        <v>0</v>
      </c>
      <c r="K7" s="42" t="s">
        <v>0</v>
      </c>
      <c r="L7" s="41" t="s">
        <v>0</v>
      </c>
      <c r="M7" s="35">
        <f t="shared" ref="M7:O13" si="0">M8</f>
        <v>8956897.9899999984</v>
      </c>
      <c r="N7" s="35">
        <f t="shared" si="0"/>
        <v>7687203.5499999998</v>
      </c>
      <c r="O7" s="35">
        <f t="shared" si="0"/>
        <v>7687203.5499999998</v>
      </c>
      <c r="P7" s="86">
        <f t="shared" ref="P7:P60" si="1">O7/M7</f>
        <v>0.85824395438939249</v>
      </c>
      <c r="Q7" s="38"/>
      <c r="R7" s="38"/>
    </row>
    <row r="8" spans="1:18" s="39" customFormat="1" ht="31.2" x14ac:dyDescent="0.25">
      <c r="A8" s="36" t="s">
        <v>28</v>
      </c>
      <c r="B8" s="40" t="s">
        <v>27</v>
      </c>
      <c r="C8" s="40" t="s">
        <v>12</v>
      </c>
      <c r="D8" s="40" t="s">
        <v>27</v>
      </c>
      <c r="E8" s="40" t="s">
        <v>0</v>
      </c>
      <c r="F8" s="40" t="s">
        <v>0</v>
      </c>
      <c r="G8" s="40" t="s">
        <v>0</v>
      </c>
      <c r="H8" s="41" t="s">
        <v>0</v>
      </c>
      <c r="I8" s="41" t="s">
        <v>0</v>
      </c>
      <c r="J8" s="41" t="s">
        <v>0</v>
      </c>
      <c r="K8" s="42" t="s">
        <v>0</v>
      </c>
      <c r="L8" s="41" t="s">
        <v>0</v>
      </c>
      <c r="M8" s="35">
        <f t="shared" si="0"/>
        <v>8956897.9899999984</v>
      </c>
      <c r="N8" s="35">
        <f t="shared" si="0"/>
        <v>7687203.5499999998</v>
      </c>
      <c r="O8" s="35">
        <f t="shared" si="0"/>
        <v>7687203.5499999998</v>
      </c>
      <c r="P8" s="86">
        <f t="shared" si="1"/>
        <v>0.85824395438939249</v>
      </c>
      <c r="Q8" s="38"/>
      <c r="R8" s="38"/>
    </row>
    <row r="9" spans="1:18" s="39" customFormat="1" ht="31.2" x14ac:dyDescent="0.25">
      <c r="A9" s="36" t="s">
        <v>29</v>
      </c>
      <c r="B9" s="40" t="s">
        <v>27</v>
      </c>
      <c r="C9" s="40" t="s">
        <v>12</v>
      </c>
      <c r="D9" s="40" t="s">
        <v>27</v>
      </c>
      <c r="E9" s="40" t="s">
        <v>30</v>
      </c>
      <c r="F9" s="40" t="s">
        <v>0</v>
      </c>
      <c r="G9" s="40" t="s">
        <v>0</v>
      </c>
      <c r="H9" s="41" t="s">
        <v>0</v>
      </c>
      <c r="I9" s="41" t="s">
        <v>0</v>
      </c>
      <c r="J9" s="41" t="s">
        <v>0</v>
      </c>
      <c r="K9" s="42" t="s">
        <v>0</v>
      </c>
      <c r="L9" s="41" t="s">
        <v>0</v>
      </c>
      <c r="M9" s="35">
        <f t="shared" si="0"/>
        <v>8956897.9899999984</v>
      </c>
      <c r="N9" s="35">
        <f t="shared" si="0"/>
        <v>7687203.5499999998</v>
      </c>
      <c r="O9" s="35">
        <f t="shared" si="0"/>
        <v>7687203.5499999998</v>
      </c>
      <c r="P9" s="86">
        <f t="shared" si="1"/>
        <v>0.85824395438939249</v>
      </c>
      <c r="Q9" s="38"/>
      <c r="R9" s="38"/>
    </row>
    <row r="10" spans="1:18" s="39" customFormat="1" ht="62.4" x14ac:dyDescent="0.25">
      <c r="A10" s="36" t="s">
        <v>43</v>
      </c>
      <c r="B10" s="40" t="s">
        <v>27</v>
      </c>
      <c r="C10" s="40" t="s">
        <v>12</v>
      </c>
      <c r="D10" s="40" t="s">
        <v>27</v>
      </c>
      <c r="E10" s="40" t="s">
        <v>30</v>
      </c>
      <c r="F10" s="40"/>
      <c r="G10" s="40"/>
      <c r="H10" s="41"/>
      <c r="I10" s="41"/>
      <c r="J10" s="41"/>
      <c r="K10" s="42"/>
      <c r="L10" s="41"/>
      <c r="M10" s="35">
        <f t="shared" si="0"/>
        <v>8956897.9899999984</v>
      </c>
      <c r="N10" s="35">
        <f t="shared" si="0"/>
        <v>7687203.5499999998</v>
      </c>
      <c r="O10" s="35">
        <f t="shared" si="0"/>
        <v>7687203.5499999998</v>
      </c>
      <c r="P10" s="86">
        <f t="shared" si="1"/>
        <v>0.85824395438939249</v>
      </c>
      <c r="Q10" s="38"/>
      <c r="R10" s="38"/>
    </row>
    <row r="11" spans="1:18" s="39" customFormat="1" ht="15.6" x14ac:dyDescent="0.25">
      <c r="A11" s="43" t="s">
        <v>31</v>
      </c>
      <c r="B11" s="40" t="s">
        <v>27</v>
      </c>
      <c r="C11" s="40" t="s">
        <v>12</v>
      </c>
      <c r="D11" s="40" t="s">
        <v>27</v>
      </c>
      <c r="E11" s="40" t="s">
        <v>30</v>
      </c>
      <c r="F11" s="40" t="s">
        <v>32</v>
      </c>
      <c r="G11" s="40" t="s">
        <v>0</v>
      </c>
      <c r="H11" s="40" t="s">
        <v>0</v>
      </c>
      <c r="I11" s="40" t="s">
        <v>0</v>
      </c>
      <c r="J11" s="40" t="s">
        <v>0</v>
      </c>
      <c r="K11" s="44" t="s">
        <v>0</v>
      </c>
      <c r="L11" s="40" t="s">
        <v>0</v>
      </c>
      <c r="M11" s="35">
        <f t="shared" si="0"/>
        <v>8956897.9899999984</v>
      </c>
      <c r="N11" s="35">
        <f t="shared" si="0"/>
        <v>7687203.5499999998</v>
      </c>
      <c r="O11" s="35">
        <f t="shared" si="0"/>
        <v>7687203.5499999998</v>
      </c>
      <c r="P11" s="86">
        <f t="shared" si="1"/>
        <v>0.85824395438939249</v>
      </c>
      <c r="Q11" s="38"/>
      <c r="R11" s="38"/>
    </row>
    <row r="12" spans="1:18" s="39" customFormat="1" ht="15.6" x14ac:dyDescent="0.25">
      <c r="A12" s="43" t="s">
        <v>33</v>
      </c>
      <c r="B12" s="40" t="s">
        <v>27</v>
      </c>
      <c r="C12" s="40" t="s">
        <v>12</v>
      </c>
      <c r="D12" s="40" t="s">
        <v>27</v>
      </c>
      <c r="E12" s="40" t="s">
        <v>30</v>
      </c>
      <c r="F12" s="40" t="s">
        <v>32</v>
      </c>
      <c r="G12" s="40" t="s">
        <v>34</v>
      </c>
      <c r="H12" s="40" t="s">
        <v>0</v>
      </c>
      <c r="I12" s="40" t="s">
        <v>0</v>
      </c>
      <c r="J12" s="40" t="s">
        <v>0</v>
      </c>
      <c r="K12" s="44" t="s">
        <v>0</v>
      </c>
      <c r="L12" s="40" t="s">
        <v>0</v>
      </c>
      <c r="M12" s="35">
        <f t="shared" si="0"/>
        <v>8956897.9899999984</v>
      </c>
      <c r="N12" s="35">
        <f t="shared" si="0"/>
        <v>7687203.5499999998</v>
      </c>
      <c r="O12" s="35">
        <f t="shared" si="0"/>
        <v>7687203.5499999998</v>
      </c>
      <c r="P12" s="86">
        <f t="shared" si="1"/>
        <v>0.85824395438939249</v>
      </c>
      <c r="Q12" s="38"/>
      <c r="R12" s="38"/>
    </row>
    <row r="13" spans="1:18" s="39" customFormat="1" ht="31.2" x14ac:dyDescent="0.25">
      <c r="A13" s="36" t="s">
        <v>35</v>
      </c>
      <c r="B13" s="40" t="s">
        <v>27</v>
      </c>
      <c r="C13" s="40" t="s">
        <v>12</v>
      </c>
      <c r="D13" s="40" t="s">
        <v>27</v>
      </c>
      <c r="E13" s="40" t="s">
        <v>30</v>
      </c>
      <c r="F13" s="40" t="s">
        <v>32</v>
      </c>
      <c r="G13" s="40" t="s">
        <v>34</v>
      </c>
      <c r="H13" s="40" t="s">
        <v>36</v>
      </c>
      <c r="I13" s="41" t="s">
        <v>0</v>
      </c>
      <c r="J13" s="41" t="s">
        <v>0</v>
      </c>
      <c r="K13" s="42" t="s">
        <v>0</v>
      </c>
      <c r="L13" s="41" t="s">
        <v>0</v>
      </c>
      <c r="M13" s="35">
        <f t="shared" si="0"/>
        <v>8956897.9899999984</v>
      </c>
      <c r="N13" s="35">
        <f t="shared" si="0"/>
        <v>7687203.5499999998</v>
      </c>
      <c r="O13" s="35">
        <f t="shared" si="0"/>
        <v>7687203.5499999998</v>
      </c>
      <c r="P13" s="86">
        <f t="shared" si="1"/>
        <v>0.85824395438939249</v>
      </c>
      <c r="Q13" s="38"/>
      <c r="R13" s="38"/>
    </row>
    <row r="14" spans="1:18" s="39" customFormat="1" ht="46.8" x14ac:dyDescent="0.25">
      <c r="A14" s="36" t="s">
        <v>37</v>
      </c>
      <c r="B14" s="40" t="s">
        <v>27</v>
      </c>
      <c r="C14" s="40" t="s">
        <v>12</v>
      </c>
      <c r="D14" s="40" t="s">
        <v>27</v>
      </c>
      <c r="E14" s="40" t="s">
        <v>30</v>
      </c>
      <c r="F14" s="40" t="s">
        <v>32</v>
      </c>
      <c r="G14" s="40" t="s">
        <v>34</v>
      </c>
      <c r="H14" s="40" t="s">
        <v>36</v>
      </c>
      <c r="I14" s="40" t="s">
        <v>38</v>
      </c>
      <c r="J14" s="40" t="s">
        <v>0</v>
      </c>
      <c r="K14" s="44" t="s">
        <v>0</v>
      </c>
      <c r="L14" s="40" t="s">
        <v>0</v>
      </c>
      <c r="M14" s="35">
        <f>M15+M16+M17+M18</f>
        <v>8956897.9899999984</v>
      </c>
      <c r="N14" s="35">
        <f t="shared" ref="N14:O14" si="2">N15+N16+N17+N18</f>
        <v>7687203.5499999998</v>
      </c>
      <c r="O14" s="35">
        <f t="shared" si="2"/>
        <v>7687203.5499999998</v>
      </c>
      <c r="P14" s="86">
        <f t="shared" si="1"/>
        <v>0.85824395438939249</v>
      </c>
      <c r="Q14" s="38"/>
      <c r="R14" s="38"/>
    </row>
    <row r="15" spans="1:18" s="39" customFormat="1" ht="46.8" x14ac:dyDescent="0.25">
      <c r="A15" s="88" t="s">
        <v>41</v>
      </c>
      <c r="B15" s="37" t="s">
        <v>27</v>
      </c>
      <c r="C15" s="37" t="s">
        <v>12</v>
      </c>
      <c r="D15" s="37" t="s">
        <v>27</v>
      </c>
      <c r="E15" s="37" t="s">
        <v>30</v>
      </c>
      <c r="F15" s="37" t="s">
        <v>32</v>
      </c>
      <c r="G15" s="37" t="s">
        <v>34</v>
      </c>
      <c r="H15" s="37" t="s">
        <v>36</v>
      </c>
      <c r="I15" s="37" t="s">
        <v>38</v>
      </c>
      <c r="J15" s="45" t="s">
        <v>39</v>
      </c>
      <c r="K15" s="34" t="s">
        <v>153</v>
      </c>
      <c r="L15" s="45">
        <v>2027</v>
      </c>
      <c r="M15" s="89">
        <v>500000</v>
      </c>
      <c r="N15" s="89">
        <v>220000</v>
      </c>
      <c r="O15" s="89">
        <v>220000</v>
      </c>
      <c r="P15" s="86">
        <f t="shared" si="1"/>
        <v>0.44</v>
      </c>
      <c r="Q15" s="38"/>
      <c r="R15" s="38"/>
    </row>
    <row r="16" spans="1:18" s="39" customFormat="1" ht="39.6" x14ac:dyDescent="0.25">
      <c r="A16" s="88" t="s">
        <v>44</v>
      </c>
      <c r="B16" s="37" t="s">
        <v>27</v>
      </c>
      <c r="C16" s="37" t="s">
        <v>12</v>
      </c>
      <c r="D16" s="37" t="s">
        <v>27</v>
      </c>
      <c r="E16" s="37" t="s">
        <v>30</v>
      </c>
      <c r="F16" s="37" t="s">
        <v>32</v>
      </c>
      <c r="G16" s="37" t="s">
        <v>34</v>
      </c>
      <c r="H16" s="37" t="s">
        <v>36</v>
      </c>
      <c r="I16" s="37" t="s">
        <v>38</v>
      </c>
      <c r="J16" s="45" t="s">
        <v>39</v>
      </c>
      <c r="K16" s="34" t="s">
        <v>153</v>
      </c>
      <c r="L16" s="45">
        <v>2027</v>
      </c>
      <c r="M16" s="89">
        <v>500000</v>
      </c>
      <c r="N16" s="89">
        <v>0</v>
      </c>
      <c r="O16" s="89">
        <v>0</v>
      </c>
      <c r="P16" s="86">
        <f t="shared" si="1"/>
        <v>0</v>
      </c>
      <c r="Q16" s="38"/>
      <c r="R16" s="38"/>
    </row>
    <row r="17" spans="1:18" s="39" customFormat="1" ht="46.8" x14ac:dyDescent="0.25">
      <c r="A17" s="88" t="s">
        <v>308</v>
      </c>
      <c r="B17" s="37" t="s">
        <v>27</v>
      </c>
      <c r="C17" s="37" t="s">
        <v>12</v>
      </c>
      <c r="D17" s="37" t="s">
        <v>27</v>
      </c>
      <c r="E17" s="37" t="s">
        <v>30</v>
      </c>
      <c r="F17" s="37" t="s">
        <v>32</v>
      </c>
      <c r="G17" s="37" t="s">
        <v>34</v>
      </c>
      <c r="H17" s="37" t="s">
        <v>36</v>
      </c>
      <c r="I17" s="37" t="s">
        <v>38</v>
      </c>
      <c r="J17" s="45" t="s">
        <v>39</v>
      </c>
      <c r="K17" s="34">
        <v>320</v>
      </c>
      <c r="L17" s="45">
        <v>2024</v>
      </c>
      <c r="M17" s="89">
        <f>3759483.69+2689682-11882.83</f>
        <v>6437282.8599999994</v>
      </c>
      <c r="N17" s="89">
        <v>5947588.4199999999</v>
      </c>
      <c r="O17" s="89">
        <v>5947588.4199999999</v>
      </c>
      <c r="P17" s="86">
        <f t="shared" si="1"/>
        <v>0.92392839484452927</v>
      </c>
      <c r="Q17" s="38"/>
      <c r="R17" s="38"/>
    </row>
    <row r="18" spans="1:18" s="39" customFormat="1" ht="46.8" x14ac:dyDescent="0.25">
      <c r="A18" s="88" t="s">
        <v>324</v>
      </c>
      <c r="B18" s="37" t="s">
        <v>27</v>
      </c>
      <c r="C18" s="37" t="s">
        <v>12</v>
      </c>
      <c r="D18" s="37" t="s">
        <v>27</v>
      </c>
      <c r="E18" s="37" t="s">
        <v>30</v>
      </c>
      <c r="F18" s="37" t="s">
        <v>32</v>
      </c>
      <c r="G18" s="37" t="s">
        <v>34</v>
      </c>
      <c r="H18" s="37" t="s">
        <v>36</v>
      </c>
      <c r="I18" s="37" t="s">
        <v>38</v>
      </c>
      <c r="J18" s="45" t="s">
        <v>39</v>
      </c>
      <c r="K18" s="34" t="s">
        <v>153</v>
      </c>
      <c r="L18" s="45">
        <v>2024</v>
      </c>
      <c r="M18" s="89">
        <f>2236292.55-716677.42</f>
        <v>1519615.13</v>
      </c>
      <c r="N18" s="89">
        <v>1519615.13</v>
      </c>
      <c r="O18" s="89">
        <v>1519615.13</v>
      </c>
      <c r="P18" s="86">
        <f t="shared" si="1"/>
        <v>1</v>
      </c>
      <c r="Q18" s="38"/>
      <c r="R18" s="38"/>
    </row>
    <row r="19" spans="1:18" s="39" customFormat="1" ht="15.6" x14ac:dyDescent="0.25">
      <c r="A19" s="36" t="s">
        <v>48</v>
      </c>
      <c r="B19" s="40" t="s">
        <v>22</v>
      </c>
      <c r="C19" s="40" t="s">
        <v>0</v>
      </c>
      <c r="D19" s="40" t="s">
        <v>0</v>
      </c>
      <c r="E19" s="40" t="s">
        <v>0</v>
      </c>
      <c r="F19" s="40" t="s">
        <v>0</v>
      </c>
      <c r="G19" s="40" t="s">
        <v>0</v>
      </c>
      <c r="H19" s="41" t="s">
        <v>0</v>
      </c>
      <c r="I19" s="41" t="s">
        <v>0</v>
      </c>
      <c r="J19" s="41" t="s">
        <v>0</v>
      </c>
      <c r="K19" s="42" t="s">
        <v>0</v>
      </c>
      <c r="L19" s="41" t="s">
        <v>0</v>
      </c>
      <c r="M19" s="35">
        <f>M28+M41+M20</f>
        <v>1095139981.8099999</v>
      </c>
      <c r="N19" s="35">
        <f t="shared" ref="N19:O19" si="3">N28+N41+N20</f>
        <v>892314675.14999998</v>
      </c>
      <c r="O19" s="35">
        <f t="shared" si="3"/>
        <v>904375659.13999999</v>
      </c>
      <c r="P19" s="86">
        <f t="shared" si="1"/>
        <v>0.82580827488855535</v>
      </c>
      <c r="Q19" s="38"/>
      <c r="R19" s="38"/>
    </row>
    <row r="20" spans="1:18" s="49" customFormat="1" ht="78" x14ac:dyDescent="0.25">
      <c r="A20" s="36" t="s">
        <v>302</v>
      </c>
      <c r="B20" s="40" t="s">
        <v>22</v>
      </c>
      <c r="C20" s="40" t="s">
        <v>11</v>
      </c>
      <c r="D20" s="40" t="s">
        <v>303</v>
      </c>
      <c r="E20" s="40" t="s">
        <v>0</v>
      </c>
      <c r="F20" s="40" t="s">
        <v>0</v>
      </c>
      <c r="G20" s="40" t="s">
        <v>0</v>
      </c>
      <c r="H20" s="40" t="s">
        <v>0</v>
      </c>
      <c r="I20" s="40" t="s">
        <v>0</v>
      </c>
      <c r="J20" s="46" t="s">
        <v>0</v>
      </c>
      <c r="K20" s="47" t="s">
        <v>0</v>
      </c>
      <c r="L20" s="46" t="s">
        <v>0</v>
      </c>
      <c r="M20" s="35">
        <f t="shared" ref="M20:O26" si="4">M21</f>
        <v>33838506.590000004</v>
      </c>
      <c r="N20" s="35">
        <f t="shared" si="4"/>
        <v>33819357.289999999</v>
      </c>
      <c r="O20" s="35">
        <f t="shared" si="4"/>
        <v>33819357.289999999</v>
      </c>
      <c r="P20" s="86">
        <f t="shared" si="1"/>
        <v>0.99943409736629263</v>
      </c>
      <c r="Q20" s="48"/>
      <c r="R20" s="48"/>
    </row>
    <row r="21" spans="1:18" s="49" customFormat="1" ht="31.2" x14ac:dyDescent="0.25">
      <c r="A21" s="36" t="s">
        <v>29</v>
      </c>
      <c r="B21" s="40" t="s">
        <v>22</v>
      </c>
      <c r="C21" s="40" t="s">
        <v>11</v>
      </c>
      <c r="D21" s="40" t="s">
        <v>303</v>
      </c>
      <c r="E21" s="40" t="s">
        <v>30</v>
      </c>
      <c r="F21" s="40" t="s">
        <v>0</v>
      </c>
      <c r="G21" s="40" t="s">
        <v>0</v>
      </c>
      <c r="H21" s="40" t="s">
        <v>0</v>
      </c>
      <c r="I21" s="40" t="s">
        <v>0</v>
      </c>
      <c r="J21" s="46" t="s">
        <v>0</v>
      </c>
      <c r="K21" s="47" t="s">
        <v>0</v>
      </c>
      <c r="L21" s="46" t="s">
        <v>0</v>
      </c>
      <c r="M21" s="35">
        <f t="shared" si="4"/>
        <v>33838506.590000004</v>
      </c>
      <c r="N21" s="35">
        <f t="shared" si="4"/>
        <v>33819357.289999999</v>
      </c>
      <c r="O21" s="35">
        <f t="shared" si="4"/>
        <v>33819357.289999999</v>
      </c>
      <c r="P21" s="86">
        <f t="shared" si="1"/>
        <v>0.99943409736629263</v>
      </c>
      <c r="Q21" s="48"/>
      <c r="R21" s="48"/>
    </row>
    <row r="22" spans="1:18" s="49" customFormat="1" ht="62.4" x14ac:dyDescent="0.25">
      <c r="A22" s="36" t="s">
        <v>43</v>
      </c>
      <c r="B22" s="40" t="s">
        <v>22</v>
      </c>
      <c r="C22" s="40" t="s">
        <v>11</v>
      </c>
      <c r="D22" s="40" t="s">
        <v>303</v>
      </c>
      <c r="E22" s="40" t="s">
        <v>30</v>
      </c>
      <c r="F22" s="40" t="s">
        <v>0</v>
      </c>
      <c r="G22" s="40" t="s">
        <v>0</v>
      </c>
      <c r="H22" s="40" t="s">
        <v>0</v>
      </c>
      <c r="I22" s="40" t="s">
        <v>0</v>
      </c>
      <c r="J22" s="46" t="s">
        <v>0</v>
      </c>
      <c r="K22" s="47" t="s">
        <v>0</v>
      </c>
      <c r="L22" s="46" t="s">
        <v>0</v>
      </c>
      <c r="M22" s="35">
        <f t="shared" si="4"/>
        <v>33838506.590000004</v>
      </c>
      <c r="N22" s="35">
        <f t="shared" si="4"/>
        <v>33819357.289999999</v>
      </c>
      <c r="O22" s="35">
        <f t="shared" si="4"/>
        <v>33819357.289999999</v>
      </c>
      <c r="P22" s="86">
        <f t="shared" si="1"/>
        <v>0.99943409736629263</v>
      </c>
      <c r="Q22" s="48"/>
      <c r="R22" s="48"/>
    </row>
    <row r="23" spans="1:18" s="49" customFormat="1" ht="15.6" x14ac:dyDescent="0.25">
      <c r="A23" s="36" t="s">
        <v>49</v>
      </c>
      <c r="B23" s="40" t="s">
        <v>22</v>
      </c>
      <c r="C23" s="40" t="s">
        <v>11</v>
      </c>
      <c r="D23" s="40" t="s">
        <v>303</v>
      </c>
      <c r="E23" s="40" t="s">
        <v>30</v>
      </c>
      <c r="F23" s="40" t="s">
        <v>50</v>
      </c>
      <c r="G23" s="40" t="s">
        <v>0</v>
      </c>
      <c r="H23" s="40" t="s">
        <v>0</v>
      </c>
      <c r="I23" s="40" t="s">
        <v>0</v>
      </c>
      <c r="J23" s="46" t="s">
        <v>0</v>
      </c>
      <c r="K23" s="47" t="s">
        <v>0</v>
      </c>
      <c r="L23" s="46" t="s">
        <v>0</v>
      </c>
      <c r="M23" s="35">
        <f t="shared" si="4"/>
        <v>33838506.590000004</v>
      </c>
      <c r="N23" s="35">
        <f t="shared" si="4"/>
        <v>33819357.289999999</v>
      </c>
      <c r="O23" s="35">
        <f t="shared" si="4"/>
        <v>33819357.289999999</v>
      </c>
      <c r="P23" s="86">
        <f t="shared" si="1"/>
        <v>0.99943409736629263</v>
      </c>
      <c r="Q23" s="48"/>
      <c r="R23" s="48"/>
    </row>
    <row r="24" spans="1:18" s="49" customFormat="1" ht="15.6" x14ac:dyDescent="0.25">
      <c r="A24" s="36" t="s">
        <v>51</v>
      </c>
      <c r="B24" s="40" t="s">
        <v>22</v>
      </c>
      <c r="C24" s="40" t="s">
        <v>11</v>
      </c>
      <c r="D24" s="40" t="s">
        <v>303</v>
      </c>
      <c r="E24" s="40" t="s">
        <v>30</v>
      </c>
      <c r="F24" s="40" t="s">
        <v>50</v>
      </c>
      <c r="G24" s="40" t="s">
        <v>32</v>
      </c>
      <c r="H24" s="40" t="s">
        <v>0</v>
      </c>
      <c r="I24" s="40" t="s">
        <v>0</v>
      </c>
      <c r="J24" s="46" t="s">
        <v>0</v>
      </c>
      <c r="K24" s="47" t="s">
        <v>0</v>
      </c>
      <c r="L24" s="46" t="s">
        <v>0</v>
      </c>
      <c r="M24" s="35">
        <f t="shared" si="4"/>
        <v>33838506.590000004</v>
      </c>
      <c r="N24" s="35">
        <f t="shared" si="4"/>
        <v>33819357.289999999</v>
      </c>
      <c r="O24" s="35">
        <f t="shared" si="4"/>
        <v>33819357.289999999</v>
      </c>
      <c r="P24" s="86">
        <f t="shared" si="1"/>
        <v>0.99943409736629263</v>
      </c>
      <c r="Q24" s="48"/>
      <c r="R24" s="48"/>
    </row>
    <row r="25" spans="1:18" s="49" customFormat="1" ht="31.2" x14ac:dyDescent="0.25">
      <c r="A25" s="36" t="s">
        <v>304</v>
      </c>
      <c r="B25" s="40" t="s">
        <v>22</v>
      </c>
      <c r="C25" s="40" t="s">
        <v>11</v>
      </c>
      <c r="D25" s="40" t="s">
        <v>303</v>
      </c>
      <c r="E25" s="40" t="s">
        <v>30</v>
      </c>
      <c r="F25" s="40" t="s">
        <v>50</v>
      </c>
      <c r="G25" s="40" t="s">
        <v>32</v>
      </c>
      <c r="H25" s="40" t="s">
        <v>306</v>
      </c>
      <c r="I25" s="40" t="s">
        <v>0</v>
      </c>
      <c r="J25" s="46" t="s">
        <v>0</v>
      </c>
      <c r="K25" s="47" t="s">
        <v>0</v>
      </c>
      <c r="L25" s="46" t="s">
        <v>0</v>
      </c>
      <c r="M25" s="35">
        <f t="shared" si="4"/>
        <v>33838506.590000004</v>
      </c>
      <c r="N25" s="35">
        <f t="shared" si="4"/>
        <v>33819357.289999999</v>
      </c>
      <c r="O25" s="35">
        <f t="shared" si="4"/>
        <v>33819357.289999999</v>
      </c>
      <c r="P25" s="86">
        <f t="shared" si="1"/>
        <v>0.99943409736629263</v>
      </c>
      <c r="Q25" s="48"/>
      <c r="R25" s="48"/>
    </row>
    <row r="26" spans="1:18" s="49" customFormat="1" ht="46.8" x14ac:dyDescent="0.25">
      <c r="A26" s="36" t="s">
        <v>37</v>
      </c>
      <c r="B26" s="40" t="s">
        <v>22</v>
      </c>
      <c r="C26" s="40" t="s">
        <v>11</v>
      </c>
      <c r="D26" s="40" t="s">
        <v>303</v>
      </c>
      <c r="E26" s="40" t="s">
        <v>30</v>
      </c>
      <c r="F26" s="40" t="s">
        <v>50</v>
      </c>
      <c r="G26" s="40" t="s">
        <v>32</v>
      </c>
      <c r="H26" s="40" t="s">
        <v>306</v>
      </c>
      <c r="I26" s="40" t="s">
        <v>38</v>
      </c>
      <c r="J26" s="46" t="s">
        <v>0</v>
      </c>
      <c r="K26" s="47" t="s">
        <v>0</v>
      </c>
      <c r="L26" s="46" t="s">
        <v>0</v>
      </c>
      <c r="M26" s="35">
        <f t="shared" si="4"/>
        <v>33838506.590000004</v>
      </c>
      <c r="N26" s="35">
        <f t="shared" si="4"/>
        <v>33819357.289999999</v>
      </c>
      <c r="O26" s="35">
        <f t="shared" si="4"/>
        <v>33819357.289999999</v>
      </c>
      <c r="P26" s="86">
        <f t="shared" si="1"/>
        <v>0.99943409736629263</v>
      </c>
      <c r="Q26" s="48"/>
      <c r="R26" s="48"/>
    </row>
    <row r="27" spans="1:18" s="39" customFormat="1" ht="46.8" x14ac:dyDescent="0.25">
      <c r="A27" s="88" t="s">
        <v>305</v>
      </c>
      <c r="B27" s="37" t="s">
        <v>22</v>
      </c>
      <c r="C27" s="37" t="s">
        <v>11</v>
      </c>
      <c r="D27" s="37" t="s">
        <v>303</v>
      </c>
      <c r="E27" s="37" t="s">
        <v>30</v>
      </c>
      <c r="F27" s="37" t="s">
        <v>50</v>
      </c>
      <c r="G27" s="37" t="s">
        <v>32</v>
      </c>
      <c r="H27" s="37" t="s">
        <v>306</v>
      </c>
      <c r="I27" s="37" t="s">
        <v>38</v>
      </c>
      <c r="J27" s="45" t="s">
        <v>300</v>
      </c>
      <c r="K27" s="34">
        <v>160</v>
      </c>
      <c r="L27" s="45">
        <v>2024</v>
      </c>
      <c r="M27" s="89">
        <v>33838506.590000004</v>
      </c>
      <c r="N27" s="89">
        <v>33819357.289999999</v>
      </c>
      <c r="O27" s="89">
        <v>33819357.289999999</v>
      </c>
      <c r="P27" s="86">
        <f t="shared" si="1"/>
        <v>0.99943409736629263</v>
      </c>
      <c r="Q27" s="38"/>
      <c r="R27" s="38"/>
    </row>
    <row r="28" spans="1:18" s="39" customFormat="1" ht="46.8" x14ac:dyDescent="0.25">
      <c r="A28" s="36" t="s">
        <v>53</v>
      </c>
      <c r="B28" s="40" t="s">
        <v>22</v>
      </c>
      <c r="C28" s="40" t="s">
        <v>11</v>
      </c>
      <c r="D28" s="40" t="s">
        <v>54</v>
      </c>
      <c r="E28" s="40" t="s">
        <v>0</v>
      </c>
      <c r="F28" s="40" t="s">
        <v>0</v>
      </c>
      <c r="G28" s="40" t="s">
        <v>0</v>
      </c>
      <c r="H28" s="41" t="s">
        <v>0</v>
      </c>
      <c r="I28" s="41" t="s">
        <v>0</v>
      </c>
      <c r="J28" s="41" t="s">
        <v>0</v>
      </c>
      <c r="K28" s="42" t="s">
        <v>0</v>
      </c>
      <c r="L28" s="41" t="s">
        <v>0</v>
      </c>
      <c r="M28" s="35">
        <f t="shared" ref="M28:O33" si="5">M29</f>
        <v>662088399.98000002</v>
      </c>
      <c r="N28" s="35">
        <f t="shared" si="5"/>
        <v>647290220.38999999</v>
      </c>
      <c r="O28" s="35">
        <f t="shared" si="5"/>
        <v>647290220.38999999</v>
      </c>
      <c r="P28" s="86">
        <f t="shared" si="1"/>
        <v>0.97764923899822587</v>
      </c>
      <c r="Q28" s="38"/>
      <c r="R28" s="38"/>
    </row>
    <row r="29" spans="1:18" s="39" customFormat="1" ht="31.2" x14ac:dyDescent="0.25">
      <c r="A29" s="36" t="s">
        <v>29</v>
      </c>
      <c r="B29" s="40" t="s">
        <v>22</v>
      </c>
      <c r="C29" s="40" t="s">
        <v>11</v>
      </c>
      <c r="D29" s="40" t="s">
        <v>54</v>
      </c>
      <c r="E29" s="40" t="s">
        <v>30</v>
      </c>
      <c r="F29" s="40" t="s">
        <v>0</v>
      </c>
      <c r="G29" s="40" t="s">
        <v>0</v>
      </c>
      <c r="H29" s="41" t="s">
        <v>0</v>
      </c>
      <c r="I29" s="41" t="s">
        <v>0</v>
      </c>
      <c r="J29" s="41" t="s">
        <v>0</v>
      </c>
      <c r="K29" s="42" t="s">
        <v>0</v>
      </c>
      <c r="L29" s="41" t="s">
        <v>0</v>
      </c>
      <c r="M29" s="35">
        <f t="shared" si="5"/>
        <v>662088399.98000002</v>
      </c>
      <c r="N29" s="35">
        <f t="shared" si="5"/>
        <v>647290220.38999999</v>
      </c>
      <c r="O29" s="35">
        <f t="shared" si="5"/>
        <v>647290220.38999999</v>
      </c>
      <c r="P29" s="86">
        <f t="shared" si="1"/>
        <v>0.97764923899822587</v>
      </c>
      <c r="Q29" s="38"/>
      <c r="R29" s="38"/>
    </row>
    <row r="30" spans="1:18" s="39" customFormat="1" ht="62.4" x14ac:dyDescent="0.25">
      <c r="A30" s="36" t="s">
        <v>43</v>
      </c>
      <c r="B30" s="40" t="s">
        <v>22</v>
      </c>
      <c r="C30" s="40" t="s">
        <v>11</v>
      </c>
      <c r="D30" s="40" t="s">
        <v>54</v>
      </c>
      <c r="E30" s="40" t="s">
        <v>30</v>
      </c>
      <c r="F30" s="40"/>
      <c r="G30" s="40"/>
      <c r="H30" s="41"/>
      <c r="I30" s="41"/>
      <c r="J30" s="41"/>
      <c r="K30" s="42"/>
      <c r="L30" s="41"/>
      <c r="M30" s="35">
        <f t="shared" si="5"/>
        <v>662088399.98000002</v>
      </c>
      <c r="N30" s="35">
        <f t="shared" si="5"/>
        <v>647290220.38999999</v>
      </c>
      <c r="O30" s="35">
        <f t="shared" si="5"/>
        <v>647290220.38999999</v>
      </c>
      <c r="P30" s="86">
        <f t="shared" si="1"/>
        <v>0.97764923899822587</v>
      </c>
      <c r="Q30" s="38"/>
      <c r="R30" s="38"/>
    </row>
    <row r="31" spans="1:18" s="39" customFormat="1" ht="15.6" x14ac:dyDescent="0.25">
      <c r="A31" s="43" t="s">
        <v>49</v>
      </c>
      <c r="B31" s="40" t="s">
        <v>22</v>
      </c>
      <c r="C31" s="40" t="s">
        <v>11</v>
      </c>
      <c r="D31" s="40" t="s">
        <v>54</v>
      </c>
      <c r="E31" s="40" t="s">
        <v>30</v>
      </c>
      <c r="F31" s="40" t="s">
        <v>50</v>
      </c>
      <c r="G31" s="40" t="s">
        <v>0</v>
      </c>
      <c r="H31" s="40" t="s">
        <v>0</v>
      </c>
      <c r="I31" s="40" t="s">
        <v>0</v>
      </c>
      <c r="J31" s="40" t="s">
        <v>0</v>
      </c>
      <c r="K31" s="44" t="s">
        <v>0</v>
      </c>
      <c r="L31" s="40" t="s">
        <v>0</v>
      </c>
      <c r="M31" s="35">
        <f t="shared" si="5"/>
        <v>662088399.98000002</v>
      </c>
      <c r="N31" s="35">
        <f t="shared" si="5"/>
        <v>647290220.38999999</v>
      </c>
      <c r="O31" s="35">
        <f t="shared" si="5"/>
        <v>647290220.38999999</v>
      </c>
      <c r="P31" s="86">
        <f t="shared" si="1"/>
        <v>0.97764923899822587</v>
      </c>
      <c r="Q31" s="38"/>
      <c r="R31" s="38"/>
    </row>
    <row r="32" spans="1:18" s="39" customFormat="1" ht="15.6" x14ac:dyDescent="0.25">
      <c r="A32" s="43" t="s">
        <v>55</v>
      </c>
      <c r="B32" s="40" t="s">
        <v>22</v>
      </c>
      <c r="C32" s="40" t="s">
        <v>11</v>
      </c>
      <c r="D32" s="40" t="s">
        <v>54</v>
      </c>
      <c r="E32" s="40" t="s">
        <v>30</v>
      </c>
      <c r="F32" s="40" t="s">
        <v>50</v>
      </c>
      <c r="G32" s="40" t="s">
        <v>27</v>
      </c>
      <c r="H32" s="40" t="s">
        <v>0</v>
      </c>
      <c r="I32" s="40" t="s">
        <v>0</v>
      </c>
      <c r="J32" s="40" t="s">
        <v>0</v>
      </c>
      <c r="K32" s="44" t="s">
        <v>0</v>
      </c>
      <c r="L32" s="40" t="s">
        <v>0</v>
      </c>
      <c r="M32" s="35">
        <f>M33+M37</f>
        <v>662088399.98000002</v>
      </c>
      <c r="N32" s="35">
        <f t="shared" ref="N32:O32" si="6">N33+N37</f>
        <v>647290220.38999999</v>
      </c>
      <c r="O32" s="35">
        <f t="shared" si="6"/>
        <v>647290220.38999999</v>
      </c>
      <c r="P32" s="86">
        <f t="shared" si="1"/>
        <v>0.97764923899822587</v>
      </c>
      <c r="Q32" s="38"/>
      <c r="R32" s="38"/>
    </row>
    <row r="33" spans="1:18" s="39" customFormat="1" ht="46.8" x14ac:dyDescent="0.25">
      <c r="A33" s="36" t="s">
        <v>56</v>
      </c>
      <c r="B33" s="40" t="s">
        <v>22</v>
      </c>
      <c r="C33" s="40" t="s">
        <v>11</v>
      </c>
      <c r="D33" s="40" t="s">
        <v>54</v>
      </c>
      <c r="E33" s="40" t="s">
        <v>30</v>
      </c>
      <c r="F33" s="40" t="s">
        <v>50</v>
      </c>
      <c r="G33" s="40" t="s">
        <v>27</v>
      </c>
      <c r="H33" s="40" t="s">
        <v>57</v>
      </c>
      <c r="I33" s="41" t="s">
        <v>0</v>
      </c>
      <c r="J33" s="41" t="s">
        <v>0</v>
      </c>
      <c r="K33" s="42" t="s">
        <v>0</v>
      </c>
      <c r="L33" s="41" t="s">
        <v>0</v>
      </c>
      <c r="M33" s="35">
        <f t="shared" si="5"/>
        <v>645553394.03999996</v>
      </c>
      <c r="N33" s="35">
        <f t="shared" si="5"/>
        <v>645553394.03999996</v>
      </c>
      <c r="O33" s="35">
        <f t="shared" si="5"/>
        <v>645553394.03999996</v>
      </c>
      <c r="P33" s="86">
        <f t="shared" si="1"/>
        <v>1</v>
      </c>
      <c r="Q33" s="38"/>
      <c r="R33" s="38"/>
    </row>
    <row r="34" spans="1:18" s="39" customFormat="1" ht="46.8" x14ac:dyDescent="0.25">
      <c r="A34" s="36" t="s">
        <v>37</v>
      </c>
      <c r="B34" s="40" t="s">
        <v>22</v>
      </c>
      <c r="C34" s="40" t="s">
        <v>11</v>
      </c>
      <c r="D34" s="40" t="s">
        <v>54</v>
      </c>
      <c r="E34" s="40" t="s">
        <v>30</v>
      </c>
      <c r="F34" s="40" t="s">
        <v>50</v>
      </c>
      <c r="G34" s="40" t="s">
        <v>27</v>
      </c>
      <c r="H34" s="40" t="s">
        <v>57</v>
      </c>
      <c r="I34" s="40" t="s">
        <v>38</v>
      </c>
      <c r="J34" s="40" t="s">
        <v>0</v>
      </c>
      <c r="K34" s="44" t="s">
        <v>0</v>
      </c>
      <c r="L34" s="40" t="s">
        <v>0</v>
      </c>
      <c r="M34" s="35">
        <f>M35+M36</f>
        <v>645553394.03999996</v>
      </c>
      <c r="N34" s="35">
        <f t="shared" ref="N34:O34" si="7">N35+N36</f>
        <v>645553394.03999996</v>
      </c>
      <c r="O34" s="35">
        <f t="shared" si="7"/>
        <v>645553394.03999996</v>
      </c>
      <c r="P34" s="86">
        <f t="shared" si="1"/>
        <v>1</v>
      </c>
      <c r="Q34" s="38"/>
      <c r="R34" s="38"/>
    </row>
    <row r="35" spans="1:18" s="39" customFormat="1" ht="31.2" x14ac:dyDescent="0.25">
      <c r="A35" s="88" t="s">
        <v>58</v>
      </c>
      <c r="B35" s="37" t="s">
        <v>22</v>
      </c>
      <c r="C35" s="37" t="s">
        <v>11</v>
      </c>
      <c r="D35" s="37" t="s">
        <v>54</v>
      </c>
      <c r="E35" s="37" t="s">
        <v>30</v>
      </c>
      <c r="F35" s="37" t="s">
        <v>50</v>
      </c>
      <c r="G35" s="37" t="s">
        <v>27</v>
      </c>
      <c r="H35" s="37" t="s">
        <v>57</v>
      </c>
      <c r="I35" s="37" t="s">
        <v>38</v>
      </c>
      <c r="J35" s="45" t="s">
        <v>52</v>
      </c>
      <c r="K35" s="34" t="s">
        <v>152</v>
      </c>
      <c r="L35" s="45" t="s">
        <v>42</v>
      </c>
      <c r="M35" s="89">
        <f>41899253.2-6667419.16</f>
        <v>35231834.040000007</v>
      </c>
      <c r="N35" s="89">
        <v>35231834.039999999</v>
      </c>
      <c r="O35" s="89">
        <v>35231834.039999999</v>
      </c>
      <c r="P35" s="86">
        <f t="shared" si="1"/>
        <v>0.99999999999999978</v>
      </c>
      <c r="Q35" s="38"/>
      <c r="R35" s="38"/>
    </row>
    <row r="36" spans="1:18" s="39" customFormat="1" ht="46.8" x14ac:dyDescent="0.25">
      <c r="A36" s="88" t="s">
        <v>297</v>
      </c>
      <c r="B36" s="37" t="s">
        <v>22</v>
      </c>
      <c r="C36" s="37" t="s">
        <v>11</v>
      </c>
      <c r="D36" s="37" t="s">
        <v>54</v>
      </c>
      <c r="E36" s="37" t="s">
        <v>30</v>
      </c>
      <c r="F36" s="37" t="s">
        <v>50</v>
      </c>
      <c r="G36" s="37" t="s">
        <v>27</v>
      </c>
      <c r="H36" s="37" t="s">
        <v>57</v>
      </c>
      <c r="I36" s="37" t="s">
        <v>38</v>
      </c>
      <c r="J36" s="45" t="s">
        <v>52</v>
      </c>
      <c r="K36" s="34" t="s">
        <v>151</v>
      </c>
      <c r="L36" s="45" t="s">
        <v>42</v>
      </c>
      <c r="M36" s="89">
        <f>483265453.23+6667419.16+33.36+117679900+2708744.5+9.75</f>
        <v>610321560</v>
      </c>
      <c r="N36" s="89">
        <v>610321560</v>
      </c>
      <c r="O36" s="89">
        <v>610321560</v>
      </c>
      <c r="P36" s="86">
        <f t="shared" si="1"/>
        <v>1</v>
      </c>
      <c r="Q36" s="38"/>
      <c r="R36" s="38"/>
    </row>
    <row r="37" spans="1:18" s="49" customFormat="1" ht="46.8" x14ac:dyDescent="0.25">
      <c r="A37" s="36" t="s">
        <v>56</v>
      </c>
      <c r="B37" s="40" t="s">
        <v>22</v>
      </c>
      <c r="C37" s="40" t="s">
        <v>11</v>
      </c>
      <c r="D37" s="40" t="s">
        <v>54</v>
      </c>
      <c r="E37" s="40" t="s">
        <v>30</v>
      </c>
      <c r="F37" s="40" t="s">
        <v>50</v>
      </c>
      <c r="G37" s="40" t="s">
        <v>27</v>
      </c>
      <c r="H37" s="40" t="s">
        <v>282</v>
      </c>
      <c r="I37" s="40" t="s">
        <v>0</v>
      </c>
      <c r="J37" s="46"/>
      <c r="K37" s="47"/>
      <c r="L37" s="46"/>
      <c r="M37" s="35">
        <f>M38</f>
        <v>16535005.940000001</v>
      </c>
      <c r="N37" s="35">
        <f t="shared" ref="N37:O37" si="8">N38</f>
        <v>1736826.35</v>
      </c>
      <c r="O37" s="35">
        <f t="shared" si="8"/>
        <v>1736826.35</v>
      </c>
      <c r="P37" s="86">
        <f t="shared" si="1"/>
        <v>0.10503935446424158</v>
      </c>
      <c r="Q37" s="48"/>
      <c r="R37" s="48"/>
    </row>
    <row r="38" spans="1:18" s="49" customFormat="1" ht="46.8" x14ac:dyDescent="0.25">
      <c r="A38" s="36" t="s">
        <v>37</v>
      </c>
      <c r="B38" s="40" t="s">
        <v>22</v>
      </c>
      <c r="C38" s="40" t="s">
        <v>11</v>
      </c>
      <c r="D38" s="40" t="s">
        <v>54</v>
      </c>
      <c r="E38" s="40" t="s">
        <v>30</v>
      </c>
      <c r="F38" s="40" t="s">
        <v>50</v>
      </c>
      <c r="G38" s="40" t="s">
        <v>27</v>
      </c>
      <c r="H38" s="40" t="s">
        <v>282</v>
      </c>
      <c r="I38" s="40" t="s">
        <v>38</v>
      </c>
      <c r="J38" s="46"/>
      <c r="K38" s="47"/>
      <c r="L38" s="46"/>
      <c r="M38" s="35">
        <f>M39+M40</f>
        <v>16535005.940000001</v>
      </c>
      <c r="N38" s="35">
        <f t="shared" ref="N38:O38" si="9">N39+N40</f>
        <v>1736826.35</v>
      </c>
      <c r="O38" s="35">
        <f t="shared" si="9"/>
        <v>1736826.35</v>
      </c>
      <c r="P38" s="86">
        <f t="shared" si="1"/>
        <v>0.10503935446424158</v>
      </c>
      <c r="Q38" s="48"/>
      <c r="R38" s="48"/>
    </row>
    <row r="39" spans="1:18" s="39" customFormat="1" ht="31.2" x14ac:dyDescent="0.25">
      <c r="A39" s="88" t="s">
        <v>58</v>
      </c>
      <c r="B39" s="37" t="s">
        <v>22</v>
      </c>
      <c r="C39" s="37" t="s">
        <v>11</v>
      </c>
      <c r="D39" s="37" t="s">
        <v>54</v>
      </c>
      <c r="E39" s="37" t="s">
        <v>30</v>
      </c>
      <c r="F39" s="37" t="s">
        <v>50</v>
      </c>
      <c r="G39" s="37" t="s">
        <v>27</v>
      </c>
      <c r="H39" s="37" t="s">
        <v>282</v>
      </c>
      <c r="I39" s="37" t="s">
        <v>38</v>
      </c>
      <c r="J39" s="45" t="s">
        <v>52</v>
      </c>
      <c r="K39" s="34" t="s">
        <v>152</v>
      </c>
      <c r="L39" s="45" t="s">
        <v>42</v>
      </c>
      <c r="M39" s="89">
        <f>4946615.96-2975446.49</f>
        <v>1971169.4699999997</v>
      </c>
      <c r="N39" s="89">
        <v>1400049.36</v>
      </c>
      <c r="O39" s="89">
        <v>1400049.36</v>
      </c>
      <c r="P39" s="86">
        <f t="shared" si="1"/>
        <v>0.71026331388949537</v>
      </c>
      <c r="Q39" s="38"/>
      <c r="R39" s="38"/>
    </row>
    <row r="40" spans="1:18" s="39" customFormat="1" ht="46.8" x14ac:dyDescent="0.25">
      <c r="A40" s="88" t="s">
        <v>297</v>
      </c>
      <c r="B40" s="37" t="s">
        <v>22</v>
      </c>
      <c r="C40" s="37" t="s">
        <v>11</v>
      </c>
      <c r="D40" s="37" t="s">
        <v>54</v>
      </c>
      <c r="E40" s="37" t="s">
        <v>30</v>
      </c>
      <c r="F40" s="37" t="s">
        <v>50</v>
      </c>
      <c r="G40" s="37" t="s">
        <v>27</v>
      </c>
      <c r="H40" s="37" t="s">
        <v>282</v>
      </c>
      <c r="I40" s="37" t="s">
        <v>38</v>
      </c>
      <c r="J40" s="45" t="s">
        <v>52</v>
      </c>
      <c r="K40" s="34" t="s">
        <v>151</v>
      </c>
      <c r="L40" s="45" t="s">
        <v>42</v>
      </c>
      <c r="M40" s="89">
        <f>1060004.11+2708423-33.36-0.52-2708744.5-9.75+13504197.49</f>
        <v>14563836.470000001</v>
      </c>
      <c r="N40" s="89">
        <v>336776.99</v>
      </c>
      <c r="O40" s="89">
        <v>336776.99</v>
      </c>
      <c r="P40" s="86">
        <f t="shared" si="1"/>
        <v>2.3124194692361853E-2</v>
      </c>
      <c r="Q40" s="38"/>
      <c r="R40" s="38"/>
    </row>
    <row r="41" spans="1:18" s="49" customFormat="1" ht="31.2" x14ac:dyDescent="0.25">
      <c r="A41" s="36" t="s">
        <v>298</v>
      </c>
      <c r="B41" s="44">
        <v>14</v>
      </c>
      <c r="C41" s="44">
        <v>2</v>
      </c>
      <c r="D41" s="44" t="s">
        <v>27</v>
      </c>
      <c r="E41" s="44"/>
      <c r="F41" s="44"/>
      <c r="G41" s="44"/>
      <c r="H41" s="44"/>
      <c r="I41" s="44"/>
      <c r="J41" s="47"/>
      <c r="K41" s="47"/>
      <c r="L41" s="47"/>
      <c r="M41" s="35">
        <f t="shared" ref="M41:O46" si="10">M42</f>
        <v>399213075.24000001</v>
      </c>
      <c r="N41" s="35">
        <f t="shared" si="10"/>
        <v>211205097.47</v>
      </c>
      <c r="O41" s="35">
        <f t="shared" si="10"/>
        <v>223266081.46000001</v>
      </c>
      <c r="P41" s="86">
        <f t="shared" si="1"/>
        <v>0.55926545323140109</v>
      </c>
      <c r="Q41" s="48"/>
      <c r="R41" s="48"/>
    </row>
    <row r="42" spans="1:18" s="49" customFormat="1" ht="31.2" x14ac:dyDescent="0.25">
      <c r="A42" s="36" t="s">
        <v>29</v>
      </c>
      <c r="B42" s="44">
        <v>14</v>
      </c>
      <c r="C42" s="44">
        <v>2</v>
      </c>
      <c r="D42" s="44" t="s">
        <v>27</v>
      </c>
      <c r="E42" s="44">
        <v>819</v>
      </c>
      <c r="F42" s="44"/>
      <c r="G42" s="44"/>
      <c r="H42" s="44"/>
      <c r="I42" s="44"/>
      <c r="J42" s="47"/>
      <c r="K42" s="47"/>
      <c r="L42" s="47"/>
      <c r="M42" s="35">
        <f t="shared" si="10"/>
        <v>399213075.24000001</v>
      </c>
      <c r="N42" s="35">
        <f t="shared" si="10"/>
        <v>211205097.47</v>
      </c>
      <c r="O42" s="35">
        <f t="shared" si="10"/>
        <v>223266081.46000001</v>
      </c>
      <c r="P42" s="86">
        <f t="shared" si="1"/>
        <v>0.55926545323140109</v>
      </c>
      <c r="Q42" s="48"/>
      <c r="R42" s="48"/>
    </row>
    <row r="43" spans="1:18" s="49" customFormat="1" ht="62.4" x14ac:dyDescent="0.25">
      <c r="A43" s="36" t="s">
        <v>43</v>
      </c>
      <c r="B43" s="44">
        <v>14</v>
      </c>
      <c r="C43" s="44">
        <v>2</v>
      </c>
      <c r="D43" s="44" t="s">
        <v>27</v>
      </c>
      <c r="E43" s="44">
        <v>819</v>
      </c>
      <c r="F43" s="44"/>
      <c r="G43" s="44"/>
      <c r="H43" s="44"/>
      <c r="I43" s="44"/>
      <c r="J43" s="47"/>
      <c r="K43" s="47"/>
      <c r="L43" s="47"/>
      <c r="M43" s="35">
        <f t="shared" si="10"/>
        <v>399213075.24000001</v>
      </c>
      <c r="N43" s="35">
        <f t="shared" si="10"/>
        <v>211205097.47</v>
      </c>
      <c r="O43" s="35">
        <f t="shared" si="10"/>
        <v>223266081.46000001</v>
      </c>
      <c r="P43" s="86">
        <f t="shared" si="1"/>
        <v>0.55926545323140109</v>
      </c>
      <c r="Q43" s="48"/>
      <c r="R43" s="48"/>
    </row>
    <row r="44" spans="1:18" s="49" customFormat="1" ht="15.6" x14ac:dyDescent="0.25">
      <c r="A44" s="36" t="s">
        <v>49</v>
      </c>
      <c r="B44" s="44">
        <v>14</v>
      </c>
      <c r="C44" s="44">
        <v>2</v>
      </c>
      <c r="D44" s="44" t="s">
        <v>27</v>
      </c>
      <c r="E44" s="44">
        <v>819</v>
      </c>
      <c r="F44" s="44" t="s">
        <v>50</v>
      </c>
      <c r="G44" s="44"/>
      <c r="H44" s="44"/>
      <c r="I44" s="44"/>
      <c r="J44" s="47"/>
      <c r="K44" s="47"/>
      <c r="L44" s="47"/>
      <c r="M44" s="35">
        <f>M45+M53</f>
        <v>399213075.24000001</v>
      </c>
      <c r="N44" s="35">
        <f t="shared" ref="N44:O44" si="11">N45+N53</f>
        <v>211205097.47</v>
      </c>
      <c r="O44" s="35">
        <f t="shared" si="11"/>
        <v>223266081.46000001</v>
      </c>
      <c r="P44" s="86">
        <f t="shared" si="1"/>
        <v>0.55926545323140109</v>
      </c>
      <c r="Q44" s="48"/>
      <c r="R44" s="48"/>
    </row>
    <row r="45" spans="1:18" s="49" customFormat="1" ht="15.6" x14ac:dyDescent="0.25">
      <c r="A45" s="36" t="s">
        <v>51</v>
      </c>
      <c r="B45" s="44">
        <v>14</v>
      </c>
      <c r="C45" s="44">
        <v>2</v>
      </c>
      <c r="D45" s="44" t="s">
        <v>27</v>
      </c>
      <c r="E45" s="44">
        <v>819</v>
      </c>
      <c r="F45" s="44" t="s">
        <v>50</v>
      </c>
      <c r="G45" s="44" t="s">
        <v>32</v>
      </c>
      <c r="H45" s="44"/>
      <c r="I45" s="44"/>
      <c r="J45" s="47"/>
      <c r="K45" s="47"/>
      <c r="L45" s="47"/>
      <c r="M45" s="35">
        <f t="shared" si="10"/>
        <v>368713075.24000001</v>
      </c>
      <c r="N45" s="35">
        <f t="shared" si="10"/>
        <v>211205097.47</v>
      </c>
      <c r="O45" s="35">
        <f t="shared" si="10"/>
        <v>223266081.46000001</v>
      </c>
      <c r="P45" s="86">
        <f t="shared" si="1"/>
        <v>0.60552797406133019</v>
      </c>
      <c r="Q45" s="48"/>
      <c r="R45" s="48"/>
    </row>
    <row r="46" spans="1:18" s="49" customFormat="1" ht="31.2" x14ac:dyDescent="0.25">
      <c r="A46" s="36" t="s">
        <v>296</v>
      </c>
      <c r="B46" s="44">
        <v>14</v>
      </c>
      <c r="C46" s="44">
        <v>2</v>
      </c>
      <c r="D46" s="44" t="s">
        <v>27</v>
      </c>
      <c r="E46" s="44">
        <v>819</v>
      </c>
      <c r="F46" s="44" t="s">
        <v>50</v>
      </c>
      <c r="G46" s="44" t="s">
        <v>32</v>
      </c>
      <c r="H46" s="44" t="s">
        <v>288</v>
      </c>
      <c r="I46" s="44"/>
      <c r="J46" s="47"/>
      <c r="K46" s="47"/>
      <c r="L46" s="47"/>
      <c r="M46" s="35">
        <f t="shared" si="10"/>
        <v>368713075.24000001</v>
      </c>
      <c r="N46" s="35">
        <f t="shared" si="10"/>
        <v>211205097.47</v>
      </c>
      <c r="O46" s="35">
        <f t="shared" si="10"/>
        <v>223266081.46000001</v>
      </c>
      <c r="P46" s="86">
        <f t="shared" si="1"/>
        <v>0.60552797406133019</v>
      </c>
      <c r="Q46" s="48"/>
      <c r="R46" s="48"/>
    </row>
    <row r="47" spans="1:18" s="49" customFormat="1" ht="46.8" x14ac:dyDescent="0.25">
      <c r="A47" s="36" t="s">
        <v>37</v>
      </c>
      <c r="B47" s="44">
        <v>14</v>
      </c>
      <c r="C47" s="44">
        <v>2</v>
      </c>
      <c r="D47" s="44" t="s">
        <v>27</v>
      </c>
      <c r="E47" s="44">
        <v>819</v>
      </c>
      <c r="F47" s="44" t="s">
        <v>50</v>
      </c>
      <c r="G47" s="44" t="s">
        <v>32</v>
      </c>
      <c r="H47" s="44" t="s">
        <v>288</v>
      </c>
      <c r="I47" s="44">
        <v>414</v>
      </c>
      <c r="J47" s="47"/>
      <c r="K47" s="47"/>
      <c r="L47" s="47"/>
      <c r="M47" s="35">
        <f>M48+M49+M50+M51+M52</f>
        <v>368713075.24000001</v>
      </c>
      <c r="N47" s="35">
        <f t="shared" ref="N47:O47" si="12">N48+N49+N50+N51+N52</f>
        <v>211205097.47</v>
      </c>
      <c r="O47" s="35">
        <f t="shared" si="12"/>
        <v>223266081.46000001</v>
      </c>
      <c r="P47" s="86">
        <f t="shared" si="1"/>
        <v>0.60552797406133019</v>
      </c>
      <c r="Q47" s="48"/>
      <c r="R47" s="48"/>
    </row>
    <row r="48" spans="1:18" s="39" customFormat="1" ht="62.4" x14ac:dyDescent="0.25">
      <c r="A48" s="88" t="s">
        <v>295</v>
      </c>
      <c r="B48" s="33">
        <v>14</v>
      </c>
      <c r="C48" s="33">
        <v>2</v>
      </c>
      <c r="D48" s="33" t="s">
        <v>27</v>
      </c>
      <c r="E48" s="33">
        <v>819</v>
      </c>
      <c r="F48" s="33" t="s">
        <v>50</v>
      </c>
      <c r="G48" s="33" t="s">
        <v>32</v>
      </c>
      <c r="H48" s="33" t="s">
        <v>288</v>
      </c>
      <c r="I48" s="33">
        <v>414</v>
      </c>
      <c r="J48" s="34" t="s">
        <v>168</v>
      </c>
      <c r="K48" s="34">
        <v>500</v>
      </c>
      <c r="L48" s="34" t="s">
        <v>42</v>
      </c>
      <c r="M48" s="89">
        <f>25165520.24+39875.04+3211813-1212675.13</f>
        <v>27204533.149999999</v>
      </c>
      <c r="N48" s="89">
        <v>27204333.149999999</v>
      </c>
      <c r="O48" s="89">
        <v>27204333.149999999</v>
      </c>
      <c r="P48" s="86">
        <f t="shared" si="1"/>
        <v>0.99999264828405998</v>
      </c>
      <c r="Q48" s="38"/>
      <c r="R48" s="38"/>
    </row>
    <row r="49" spans="1:18" s="39" customFormat="1" ht="31.2" x14ac:dyDescent="0.25">
      <c r="A49" s="88" t="s">
        <v>299</v>
      </c>
      <c r="B49" s="33">
        <v>14</v>
      </c>
      <c r="C49" s="33">
        <v>2</v>
      </c>
      <c r="D49" s="33" t="s">
        <v>27</v>
      </c>
      <c r="E49" s="33">
        <v>819</v>
      </c>
      <c r="F49" s="33" t="s">
        <v>50</v>
      </c>
      <c r="G49" s="33" t="s">
        <v>32</v>
      </c>
      <c r="H49" s="33" t="s">
        <v>288</v>
      </c>
      <c r="I49" s="33">
        <v>414</v>
      </c>
      <c r="J49" s="34" t="s">
        <v>300</v>
      </c>
      <c r="K49" s="34" t="s">
        <v>301</v>
      </c>
      <c r="L49" s="34" t="s">
        <v>42</v>
      </c>
      <c r="M49" s="89">
        <f>136287500+59112381.47-14862588.38-10528751</f>
        <v>170008542.09</v>
      </c>
      <c r="N49" s="89">
        <v>151709793.09</v>
      </c>
      <c r="O49" s="89">
        <v>151709793.09</v>
      </c>
      <c r="P49" s="86">
        <f t="shared" si="1"/>
        <v>0.8923657083635661</v>
      </c>
      <c r="Q49" s="38"/>
      <c r="R49" s="38"/>
    </row>
    <row r="50" spans="1:18" s="39" customFormat="1" ht="31.2" x14ac:dyDescent="0.25">
      <c r="A50" s="88" t="s">
        <v>325</v>
      </c>
      <c r="B50" s="33">
        <v>14</v>
      </c>
      <c r="C50" s="33">
        <v>2</v>
      </c>
      <c r="D50" s="33" t="s">
        <v>27</v>
      </c>
      <c r="E50" s="33">
        <v>819</v>
      </c>
      <c r="F50" s="33" t="s">
        <v>50</v>
      </c>
      <c r="G50" s="33" t="s">
        <v>32</v>
      </c>
      <c r="H50" s="33" t="s">
        <v>288</v>
      </c>
      <c r="I50" s="33">
        <v>414</v>
      </c>
      <c r="J50" s="34" t="s">
        <v>168</v>
      </c>
      <c r="K50" s="34">
        <v>741</v>
      </c>
      <c r="L50" s="34" t="s">
        <v>127</v>
      </c>
      <c r="M50" s="89">
        <v>500000</v>
      </c>
      <c r="N50" s="89">
        <v>0</v>
      </c>
      <c r="O50" s="89">
        <v>0</v>
      </c>
      <c r="P50" s="86">
        <f t="shared" si="1"/>
        <v>0</v>
      </c>
      <c r="Q50" s="38"/>
      <c r="R50" s="38"/>
    </row>
    <row r="51" spans="1:18" s="39" customFormat="1" ht="46.8" x14ac:dyDescent="0.25">
      <c r="A51" s="88" t="s">
        <v>365</v>
      </c>
      <c r="B51" s="33">
        <v>14</v>
      </c>
      <c r="C51" s="33">
        <v>2</v>
      </c>
      <c r="D51" s="33" t="s">
        <v>27</v>
      </c>
      <c r="E51" s="33">
        <v>819</v>
      </c>
      <c r="F51" s="33" t="s">
        <v>50</v>
      </c>
      <c r="G51" s="33" t="s">
        <v>32</v>
      </c>
      <c r="H51" s="33" t="s">
        <v>288</v>
      </c>
      <c r="I51" s="33">
        <v>414</v>
      </c>
      <c r="J51" s="34" t="s">
        <v>338</v>
      </c>
      <c r="K51" s="34" t="s">
        <v>339</v>
      </c>
      <c r="L51" s="34" t="s">
        <v>40</v>
      </c>
      <c r="M51" s="89">
        <v>71000000</v>
      </c>
      <c r="N51" s="89">
        <v>31770971.23</v>
      </c>
      <c r="O51" s="89">
        <v>43831955.219999999</v>
      </c>
      <c r="P51" s="86">
        <f t="shared" si="1"/>
        <v>0.61735148197183098</v>
      </c>
      <c r="Q51" s="38"/>
      <c r="R51" s="38"/>
    </row>
    <row r="52" spans="1:18" s="39" customFormat="1" ht="62.4" x14ac:dyDescent="0.25">
      <c r="A52" s="88" t="s">
        <v>386</v>
      </c>
      <c r="B52" s="33">
        <v>14</v>
      </c>
      <c r="C52" s="33">
        <v>2</v>
      </c>
      <c r="D52" s="33" t="s">
        <v>27</v>
      </c>
      <c r="E52" s="33">
        <v>819</v>
      </c>
      <c r="F52" s="33" t="s">
        <v>50</v>
      </c>
      <c r="G52" s="33" t="s">
        <v>32</v>
      </c>
      <c r="H52" s="33" t="s">
        <v>288</v>
      </c>
      <c r="I52" s="33">
        <v>414</v>
      </c>
      <c r="J52" s="34" t="s">
        <v>300</v>
      </c>
      <c r="K52" s="34" t="s">
        <v>387</v>
      </c>
      <c r="L52" s="34" t="s">
        <v>94</v>
      </c>
      <c r="M52" s="89">
        <v>100000000</v>
      </c>
      <c r="N52" s="89">
        <v>520000</v>
      </c>
      <c r="O52" s="89">
        <v>520000</v>
      </c>
      <c r="P52" s="86">
        <f t="shared" si="1"/>
        <v>5.1999999999999998E-3</v>
      </c>
      <c r="Q52" s="38"/>
      <c r="R52" s="38"/>
    </row>
    <row r="53" spans="1:18" s="49" customFormat="1" ht="15.6" x14ac:dyDescent="0.25">
      <c r="A53" s="36" t="s">
        <v>55</v>
      </c>
      <c r="B53" s="44">
        <v>14</v>
      </c>
      <c r="C53" s="44">
        <v>2</v>
      </c>
      <c r="D53" s="44" t="s">
        <v>27</v>
      </c>
      <c r="E53" s="44">
        <v>819</v>
      </c>
      <c r="F53" s="44" t="s">
        <v>50</v>
      </c>
      <c r="G53" s="44" t="s">
        <v>27</v>
      </c>
      <c r="H53" s="44"/>
      <c r="I53" s="44"/>
      <c r="J53" s="47"/>
      <c r="K53" s="47"/>
      <c r="L53" s="47"/>
      <c r="M53" s="35">
        <f>M54</f>
        <v>30500000</v>
      </c>
      <c r="N53" s="35">
        <f t="shared" ref="N53:O55" si="13">N54</f>
        <v>0</v>
      </c>
      <c r="O53" s="35">
        <f t="shared" si="13"/>
        <v>0</v>
      </c>
      <c r="P53" s="86">
        <f t="shared" si="1"/>
        <v>0</v>
      </c>
      <c r="Q53" s="48"/>
      <c r="R53" s="48"/>
    </row>
    <row r="54" spans="1:18" s="49" customFormat="1" ht="31.2" x14ac:dyDescent="0.25">
      <c r="A54" s="36" t="s">
        <v>296</v>
      </c>
      <c r="B54" s="44">
        <v>14</v>
      </c>
      <c r="C54" s="44">
        <v>2</v>
      </c>
      <c r="D54" s="44" t="s">
        <v>27</v>
      </c>
      <c r="E54" s="44">
        <v>819</v>
      </c>
      <c r="F54" s="44" t="s">
        <v>50</v>
      </c>
      <c r="G54" s="44" t="s">
        <v>27</v>
      </c>
      <c r="H54" s="44" t="s">
        <v>288</v>
      </c>
      <c r="I54" s="44"/>
      <c r="J54" s="47"/>
      <c r="K54" s="47"/>
      <c r="L54" s="47"/>
      <c r="M54" s="35">
        <f>M55</f>
        <v>30500000</v>
      </c>
      <c r="N54" s="35">
        <f t="shared" si="13"/>
        <v>0</v>
      </c>
      <c r="O54" s="35">
        <f t="shared" si="13"/>
        <v>0</v>
      </c>
      <c r="P54" s="86">
        <f t="shared" si="1"/>
        <v>0</v>
      </c>
      <c r="Q54" s="48"/>
      <c r="R54" s="48"/>
    </row>
    <row r="55" spans="1:18" s="49" customFormat="1" ht="46.8" x14ac:dyDescent="0.25">
      <c r="A55" s="36" t="s">
        <v>37</v>
      </c>
      <c r="B55" s="44">
        <v>14</v>
      </c>
      <c r="C55" s="44">
        <v>2</v>
      </c>
      <c r="D55" s="44" t="s">
        <v>27</v>
      </c>
      <c r="E55" s="44">
        <v>819</v>
      </c>
      <c r="F55" s="44" t="s">
        <v>50</v>
      </c>
      <c r="G55" s="44" t="s">
        <v>27</v>
      </c>
      <c r="H55" s="44" t="s">
        <v>288</v>
      </c>
      <c r="I55" s="44">
        <v>414</v>
      </c>
      <c r="J55" s="47"/>
      <c r="K55" s="47"/>
      <c r="L55" s="47"/>
      <c r="M55" s="35">
        <f>M56</f>
        <v>30500000</v>
      </c>
      <c r="N55" s="35">
        <f t="shared" si="13"/>
        <v>0</v>
      </c>
      <c r="O55" s="35">
        <f t="shared" si="13"/>
        <v>0</v>
      </c>
      <c r="P55" s="86">
        <f t="shared" si="1"/>
        <v>0</v>
      </c>
      <c r="Q55" s="48"/>
      <c r="R55" s="48"/>
    </row>
    <row r="56" spans="1:18" s="39" customFormat="1" ht="31.2" x14ac:dyDescent="0.25">
      <c r="A56" s="88" t="s">
        <v>389</v>
      </c>
      <c r="B56" s="33">
        <v>14</v>
      </c>
      <c r="C56" s="33">
        <v>2</v>
      </c>
      <c r="D56" s="33" t="s">
        <v>27</v>
      </c>
      <c r="E56" s="33">
        <v>819</v>
      </c>
      <c r="F56" s="33" t="s">
        <v>50</v>
      </c>
      <c r="G56" s="33" t="s">
        <v>27</v>
      </c>
      <c r="H56" s="33" t="s">
        <v>288</v>
      </c>
      <c r="I56" s="33">
        <v>414</v>
      </c>
      <c r="J56" s="34" t="s">
        <v>52</v>
      </c>
      <c r="K56" s="34">
        <v>50</v>
      </c>
      <c r="L56" s="34" t="s">
        <v>42</v>
      </c>
      <c r="M56" s="89">
        <v>30500000</v>
      </c>
      <c r="N56" s="89">
        <v>0</v>
      </c>
      <c r="O56" s="89">
        <v>0</v>
      </c>
      <c r="P56" s="86">
        <f t="shared" si="1"/>
        <v>0</v>
      </c>
      <c r="Q56" s="38"/>
      <c r="R56" s="38"/>
    </row>
    <row r="57" spans="1:18" s="39" customFormat="1" ht="31.2" x14ac:dyDescent="0.25">
      <c r="A57" s="36" t="s">
        <v>68</v>
      </c>
      <c r="B57" s="40" t="s">
        <v>23</v>
      </c>
      <c r="C57" s="40" t="s">
        <v>0</v>
      </c>
      <c r="D57" s="40" t="s">
        <v>0</v>
      </c>
      <c r="E57" s="40" t="s">
        <v>0</v>
      </c>
      <c r="F57" s="40" t="s">
        <v>0</v>
      </c>
      <c r="G57" s="40" t="s">
        <v>0</v>
      </c>
      <c r="H57" s="41" t="s">
        <v>0</v>
      </c>
      <c r="I57" s="41" t="s">
        <v>0</v>
      </c>
      <c r="J57" s="41" t="s">
        <v>0</v>
      </c>
      <c r="K57" s="42" t="s">
        <v>0</v>
      </c>
      <c r="L57" s="41" t="s">
        <v>0</v>
      </c>
      <c r="M57" s="35">
        <f t="shared" ref="M57:O64" si="14">M58</f>
        <v>87807354.590000004</v>
      </c>
      <c r="N57" s="35">
        <f t="shared" si="14"/>
        <v>72675.350000000006</v>
      </c>
      <c r="O57" s="35">
        <f t="shared" si="14"/>
        <v>85807354.590000004</v>
      </c>
      <c r="P57" s="86">
        <f t="shared" si="1"/>
        <v>0.97722286465252683</v>
      </c>
      <c r="Q57" s="38"/>
      <c r="R57" s="38"/>
    </row>
    <row r="58" spans="1:18" s="39" customFormat="1" ht="31.2" x14ac:dyDescent="0.25">
      <c r="A58" s="36" t="s">
        <v>69</v>
      </c>
      <c r="B58" s="40" t="s">
        <v>23</v>
      </c>
      <c r="C58" s="40" t="s">
        <v>12</v>
      </c>
      <c r="D58" s="40" t="s">
        <v>32</v>
      </c>
      <c r="E58" s="40" t="s">
        <v>0</v>
      </c>
      <c r="F58" s="40" t="s">
        <v>0</v>
      </c>
      <c r="G58" s="40" t="s">
        <v>0</v>
      </c>
      <c r="H58" s="41" t="s">
        <v>0</v>
      </c>
      <c r="I58" s="41" t="s">
        <v>0</v>
      </c>
      <c r="J58" s="41" t="s">
        <v>0</v>
      </c>
      <c r="K58" s="42" t="s">
        <v>0</v>
      </c>
      <c r="L58" s="41" t="s">
        <v>0</v>
      </c>
      <c r="M58" s="35">
        <f>M59+M66</f>
        <v>87807354.590000004</v>
      </c>
      <c r="N58" s="35">
        <f t="shared" ref="N58:O58" si="15">N59+N66</f>
        <v>72675.350000000006</v>
      </c>
      <c r="O58" s="35">
        <f t="shared" si="15"/>
        <v>85807354.590000004</v>
      </c>
      <c r="P58" s="86">
        <f t="shared" si="1"/>
        <v>0.97722286465252683</v>
      </c>
      <c r="Q58" s="38"/>
      <c r="R58" s="38"/>
    </row>
    <row r="59" spans="1:18" s="39" customFormat="1" ht="15.6" x14ac:dyDescent="0.25">
      <c r="A59" s="36" t="s">
        <v>70</v>
      </c>
      <c r="B59" s="40" t="s">
        <v>23</v>
      </c>
      <c r="C59" s="40" t="s">
        <v>12</v>
      </c>
      <c r="D59" s="40" t="s">
        <v>32</v>
      </c>
      <c r="E59" s="40" t="s">
        <v>71</v>
      </c>
      <c r="F59" s="40" t="s">
        <v>0</v>
      </c>
      <c r="G59" s="40" t="s">
        <v>0</v>
      </c>
      <c r="H59" s="41" t="s">
        <v>0</v>
      </c>
      <c r="I59" s="41" t="s">
        <v>0</v>
      </c>
      <c r="J59" s="41" t="s">
        <v>0</v>
      </c>
      <c r="K59" s="42" t="s">
        <v>0</v>
      </c>
      <c r="L59" s="41" t="s">
        <v>0</v>
      </c>
      <c r="M59" s="35">
        <f t="shared" si="14"/>
        <v>85807354.590000004</v>
      </c>
      <c r="N59" s="35">
        <f t="shared" si="14"/>
        <v>72675.350000000006</v>
      </c>
      <c r="O59" s="35">
        <f t="shared" si="14"/>
        <v>85807354.590000004</v>
      </c>
      <c r="P59" s="86">
        <f t="shared" si="1"/>
        <v>1</v>
      </c>
      <c r="Q59" s="38"/>
      <c r="R59" s="38"/>
    </row>
    <row r="60" spans="1:18" s="39" customFormat="1" ht="46.8" x14ac:dyDescent="0.25">
      <c r="A60" s="36" t="s">
        <v>146</v>
      </c>
      <c r="B60" s="40" t="s">
        <v>23</v>
      </c>
      <c r="C60" s="40" t="s">
        <v>12</v>
      </c>
      <c r="D60" s="40" t="s">
        <v>32</v>
      </c>
      <c r="E60" s="40" t="s">
        <v>71</v>
      </c>
      <c r="F60" s="40"/>
      <c r="G60" s="40"/>
      <c r="H60" s="41"/>
      <c r="I60" s="41"/>
      <c r="J60" s="41"/>
      <c r="K60" s="42"/>
      <c r="L60" s="41"/>
      <c r="M60" s="35">
        <f t="shared" si="14"/>
        <v>85807354.590000004</v>
      </c>
      <c r="N60" s="35">
        <f t="shared" si="14"/>
        <v>72675.350000000006</v>
      </c>
      <c r="O60" s="35">
        <f t="shared" si="14"/>
        <v>85807354.590000004</v>
      </c>
      <c r="P60" s="86">
        <f t="shared" si="1"/>
        <v>1</v>
      </c>
      <c r="Q60" s="38"/>
      <c r="R60" s="38"/>
    </row>
    <row r="61" spans="1:18" s="39" customFormat="1" ht="15.6" x14ac:dyDescent="0.25">
      <c r="A61" s="43" t="s">
        <v>72</v>
      </c>
      <c r="B61" s="40" t="s">
        <v>23</v>
      </c>
      <c r="C61" s="40" t="s">
        <v>12</v>
      </c>
      <c r="D61" s="40" t="s">
        <v>32</v>
      </c>
      <c r="E61" s="40" t="s">
        <v>71</v>
      </c>
      <c r="F61" s="40" t="s">
        <v>73</v>
      </c>
      <c r="G61" s="40" t="s">
        <v>0</v>
      </c>
      <c r="H61" s="40" t="s">
        <v>0</v>
      </c>
      <c r="I61" s="40" t="s">
        <v>0</v>
      </c>
      <c r="J61" s="40" t="s">
        <v>0</v>
      </c>
      <c r="K61" s="44" t="s">
        <v>0</v>
      </c>
      <c r="L61" s="40" t="s">
        <v>0</v>
      </c>
      <c r="M61" s="35">
        <f t="shared" si="14"/>
        <v>85807354.590000004</v>
      </c>
      <c r="N61" s="35">
        <f t="shared" si="14"/>
        <v>72675.350000000006</v>
      </c>
      <c r="O61" s="35">
        <f t="shared" si="14"/>
        <v>85807354.590000004</v>
      </c>
      <c r="P61" s="86">
        <f t="shared" ref="P61:P116" si="16">O61/M61</f>
        <v>1</v>
      </c>
      <c r="Q61" s="38"/>
      <c r="R61" s="38"/>
    </row>
    <row r="62" spans="1:18" s="39" customFormat="1" ht="15.6" x14ac:dyDescent="0.25">
      <c r="A62" s="43" t="s">
        <v>74</v>
      </c>
      <c r="B62" s="40" t="s">
        <v>23</v>
      </c>
      <c r="C62" s="40" t="s">
        <v>12</v>
      </c>
      <c r="D62" s="40" t="s">
        <v>32</v>
      </c>
      <c r="E62" s="40" t="s">
        <v>71</v>
      </c>
      <c r="F62" s="40" t="s">
        <v>73</v>
      </c>
      <c r="G62" s="40" t="s">
        <v>32</v>
      </c>
      <c r="H62" s="40" t="s">
        <v>0</v>
      </c>
      <c r="I62" s="40" t="s">
        <v>0</v>
      </c>
      <c r="J62" s="40" t="s">
        <v>0</v>
      </c>
      <c r="K62" s="44" t="s">
        <v>0</v>
      </c>
      <c r="L62" s="40" t="s">
        <v>0</v>
      </c>
      <c r="M62" s="35">
        <f t="shared" si="14"/>
        <v>85807354.590000004</v>
      </c>
      <c r="N62" s="35">
        <f t="shared" si="14"/>
        <v>72675.350000000006</v>
      </c>
      <c r="O62" s="35">
        <f t="shared" si="14"/>
        <v>85807354.590000004</v>
      </c>
      <c r="P62" s="86">
        <f t="shared" si="16"/>
        <v>1</v>
      </c>
      <c r="Q62" s="38"/>
      <c r="R62" s="38"/>
    </row>
    <row r="63" spans="1:18" s="39" customFormat="1" ht="31.2" x14ac:dyDescent="0.25">
      <c r="A63" s="36" t="s">
        <v>75</v>
      </c>
      <c r="B63" s="40" t="s">
        <v>23</v>
      </c>
      <c r="C63" s="40" t="s">
        <v>12</v>
      </c>
      <c r="D63" s="40" t="s">
        <v>32</v>
      </c>
      <c r="E63" s="40" t="s">
        <v>71</v>
      </c>
      <c r="F63" s="40" t="s">
        <v>73</v>
      </c>
      <c r="G63" s="40" t="s">
        <v>32</v>
      </c>
      <c r="H63" s="40" t="s">
        <v>76</v>
      </c>
      <c r="I63" s="41" t="s">
        <v>0</v>
      </c>
      <c r="J63" s="41" t="s">
        <v>0</v>
      </c>
      <c r="K63" s="42" t="s">
        <v>0</v>
      </c>
      <c r="L63" s="41" t="s">
        <v>0</v>
      </c>
      <c r="M63" s="35">
        <f t="shared" si="14"/>
        <v>85807354.590000004</v>
      </c>
      <c r="N63" s="35">
        <f t="shared" si="14"/>
        <v>72675.350000000006</v>
      </c>
      <c r="O63" s="35">
        <f t="shared" si="14"/>
        <v>85807354.590000004</v>
      </c>
      <c r="P63" s="86">
        <f t="shared" si="16"/>
        <v>1</v>
      </c>
      <c r="Q63" s="38"/>
      <c r="R63" s="38"/>
    </row>
    <row r="64" spans="1:18" s="39" customFormat="1" ht="78" x14ac:dyDescent="0.25">
      <c r="A64" s="36" t="s">
        <v>77</v>
      </c>
      <c r="B64" s="40" t="s">
        <v>23</v>
      </c>
      <c r="C64" s="40" t="s">
        <v>12</v>
      </c>
      <c r="D64" s="40" t="s">
        <v>32</v>
      </c>
      <c r="E64" s="40" t="s">
        <v>71</v>
      </c>
      <c r="F64" s="40" t="s">
        <v>73</v>
      </c>
      <c r="G64" s="40" t="s">
        <v>32</v>
      </c>
      <c r="H64" s="40" t="s">
        <v>76</v>
      </c>
      <c r="I64" s="40" t="s">
        <v>78</v>
      </c>
      <c r="J64" s="40" t="s">
        <v>0</v>
      </c>
      <c r="K64" s="44" t="s">
        <v>0</v>
      </c>
      <c r="L64" s="40" t="s">
        <v>0</v>
      </c>
      <c r="M64" s="35">
        <f t="shared" si="14"/>
        <v>85807354.590000004</v>
      </c>
      <c r="N64" s="35">
        <f t="shared" si="14"/>
        <v>72675.350000000006</v>
      </c>
      <c r="O64" s="35">
        <f t="shared" si="14"/>
        <v>85807354.590000004</v>
      </c>
      <c r="P64" s="86">
        <f t="shared" si="16"/>
        <v>1</v>
      </c>
      <c r="Q64" s="38"/>
      <c r="R64" s="38"/>
    </row>
    <row r="65" spans="1:18" s="39" customFormat="1" ht="31.2" x14ac:dyDescent="0.25">
      <c r="A65" s="88" t="s">
        <v>79</v>
      </c>
      <c r="B65" s="37" t="s">
        <v>23</v>
      </c>
      <c r="C65" s="37" t="s">
        <v>12</v>
      </c>
      <c r="D65" s="37" t="s">
        <v>32</v>
      </c>
      <c r="E65" s="37" t="s">
        <v>71</v>
      </c>
      <c r="F65" s="37" t="s">
        <v>73</v>
      </c>
      <c r="G65" s="37" t="s">
        <v>32</v>
      </c>
      <c r="H65" s="37" t="s">
        <v>76</v>
      </c>
      <c r="I65" s="37" t="s">
        <v>78</v>
      </c>
      <c r="J65" s="45" t="s">
        <v>270</v>
      </c>
      <c r="K65" s="34" t="s">
        <v>261</v>
      </c>
      <c r="L65" s="45" t="s">
        <v>42</v>
      </c>
      <c r="M65" s="89">
        <f>70414690+85807354.59-70414690</f>
        <v>85807354.590000004</v>
      </c>
      <c r="N65" s="89">
        <v>72675.350000000006</v>
      </c>
      <c r="O65" s="89">
        <v>85807354.590000004</v>
      </c>
      <c r="P65" s="86">
        <f t="shared" si="16"/>
        <v>1</v>
      </c>
      <c r="Q65" s="38"/>
      <c r="R65" s="38"/>
    </row>
    <row r="66" spans="1:18" s="49" customFormat="1" ht="31.2" x14ac:dyDescent="0.25">
      <c r="A66" s="36" t="s">
        <v>29</v>
      </c>
      <c r="B66" s="40" t="s">
        <v>23</v>
      </c>
      <c r="C66" s="40" t="s">
        <v>12</v>
      </c>
      <c r="D66" s="40" t="s">
        <v>32</v>
      </c>
      <c r="E66" s="40" t="s">
        <v>30</v>
      </c>
      <c r="F66" s="40"/>
      <c r="G66" s="40"/>
      <c r="H66" s="40"/>
      <c r="I66" s="40"/>
      <c r="J66" s="46"/>
      <c r="K66" s="47"/>
      <c r="L66" s="46"/>
      <c r="M66" s="35">
        <f t="shared" ref="M66:O71" si="17">M67</f>
        <v>2000000</v>
      </c>
      <c r="N66" s="35">
        <f t="shared" si="17"/>
        <v>0</v>
      </c>
      <c r="O66" s="35">
        <f t="shared" si="17"/>
        <v>0</v>
      </c>
      <c r="P66" s="86">
        <f t="shared" si="16"/>
        <v>0</v>
      </c>
      <c r="Q66" s="48"/>
      <c r="R66" s="48"/>
    </row>
    <row r="67" spans="1:18" s="49" customFormat="1" ht="62.4" x14ac:dyDescent="0.25">
      <c r="A67" s="36" t="s">
        <v>43</v>
      </c>
      <c r="B67" s="40" t="s">
        <v>23</v>
      </c>
      <c r="C67" s="40" t="s">
        <v>12</v>
      </c>
      <c r="D67" s="40" t="s">
        <v>32</v>
      </c>
      <c r="E67" s="40" t="s">
        <v>30</v>
      </c>
      <c r="F67" s="40" t="s">
        <v>0</v>
      </c>
      <c r="G67" s="40" t="s">
        <v>0</v>
      </c>
      <c r="H67" s="40" t="s">
        <v>0</v>
      </c>
      <c r="I67" s="40" t="s">
        <v>0</v>
      </c>
      <c r="J67" s="46" t="s">
        <v>0</v>
      </c>
      <c r="K67" s="47" t="s">
        <v>0</v>
      </c>
      <c r="L67" s="46" t="s">
        <v>0</v>
      </c>
      <c r="M67" s="35">
        <f t="shared" si="17"/>
        <v>2000000</v>
      </c>
      <c r="N67" s="35">
        <f t="shared" si="17"/>
        <v>0</v>
      </c>
      <c r="O67" s="35">
        <f t="shared" si="17"/>
        <v>0</v>
      </c>
      <c r="P67" s="86">
        <f t="shared" si="16"/>
        <v>0</v>
      </c>
      <c r="Q67" s="48"/>
      <c r="R67" s="48"/>
    </row>
    <row r="68" spans="1:18" s="49" customFormat="1" ht="15.6" x14ac:dyDescent="0.25">
      <c r="A68" s="36" t="s">
        <v>72</v>
      </c>
      <c r="B68" s="40" t="s">
        <v>23</v>
      </c>
      <c r="C68" s="40" t="s">
        <v>12</v>
      </c>
      <c r="D68" s="40" t="s">
        <v>32</v>
      </c>
      <c r="E68" s="40" t="s">
        <v>30</v>
      </c>
      <c r="F68" s="40" t="s">
        <v>73</v>
      </c>
      <c r="G68" s="40" t="s">
        <v>0</v>
      </c>
      <c r="H68" s="40" t="s">
        <v>0</v>
      </c>
      <c r="I68" s="40" t="s">
        <v>0</v>
      </c>
      <c r="J68" s="46" t="s">
        <v>0</v>
      </c>
      <c r="K68" s="47" t="s">
        <v>0</v>
      </c>
      <c r="L68" s="46" t="s">
        <v>0</v>
      </c>
      <c r="M68" s="35">
        <f t="shared" si="17"/>
        <v>2000000</v>
      </c>
      <c r="N68" s="35">
        <f t="shared" si="17"/>
        <v>0</v>
      </c>
      <c r="O68" s="35">
        <f t="shared" si="17"/>
        <v>0</v>
      </c>
      <c r="P68" s="86">
        <f t="shared" si="16"/>
        <v>0</v>
      </c>
      <c r="Q68" s="48"/>
      <c r="R68" s="48"/>
    </row>
    <row r="69" spans="1:18" s="49" customFormat="1" ht="15.6" x14ac:dyDescent="0.25">
      <c r="A69" s="36" t="s">
        <v>74</v>
      </c>
      <c r="B69" s="40" t="s">
        <v>23</v>
      </c>
      <c r="C69" s="40" t="s">
        <v>12</v>
      </c>
      <c r="D69" s="40" t="s">
        <v>32</v>
      </c>
      <c r="E69" s="40" t="s">
        <v>30</v>
      </c>
      <c r="F69" s="40" t="s">
        <v>73</v>
      </c>
      <c r="G69" s="40" t="s">
        <v>32</v>
      </c>
      <c r="H69" s="40" t="s">
        <v>0</v>
      </c>
      <c r="I69" s="40" t="s">
        <v>0</v>
      </c>
      <c r="J69" s="46" t="s">
        <v>0</v>
      </c>
      <c r="K69" s="47" t="s">
        <v>0</v>
      </c>
      <c r="L69" s="46" t="s">
        <v>0</v>
      </c>
      <c r="M69" s="35">
        <f t="shared" si="17"/>
        <v>2000000</v>
      </c>
      <c r="N69" s="35">
        <f t="shared" si="17"/>
        <v>0</v>
      </c>
      <c r="O69" s="35">
        <f t="shared" si="17"/>
        <v>0</v>
      </c>
      <c r="P69" s="86">
        <f t="shared" si="16"/>
        <v>0</v>
      </c>
      <c r="Q69" s="48"/>
      <c r="R69" s="48"/>
    </row>
    <row r="70" spans="1:18" s="49" customFormat="1" ht="31.2" x14ac:dyDescent="0.25">
      <c r="A70" s="36" t="s">
        <v>75</v>
      </c>
      <c r="B70" s="40" t="s">
        <v>23</v>
      </c>
      <c r="C70" s="40" t="s">
        <v>12</v>
      </c>
      <c r="D70" s="40" t="s">
        <v>32</v>
      </c>
      <c r="E70" s="40" t="s">
        <v>30</v>
      </c>
      <c r="F70" s="40" t="s">
        <v>73</v>
      </c>
      <c r="G70" s="40" t="s">
        <v>32</v>
      </c>
      <c r="H70" s="40" t="s">
        <v>76</v>
      </c>
      <c r="I70" s="40" t="s">
        <v>0</v>
      </c>
      <c r="J70" s="46" t="s">
        <v>0</v>
      </c>
      <c r="K70" s="47" t="s">
        <v>0</v>
      </c>
      <c r="L70" s="46" t="s">
        <v>0</v>
      </c>
      <c r="M70" s="35">
        <f t="shared" si="17"/>
        <v>2000000</v>
      </c>
      <c r="N70" s="35">
        <f t="shared" si="17"/>
        <v>0</v>
      </c>
      <c r="O70" s="35">
        <f t="shared" si="17"/>
        <v>0</v>
      </c>
      <c r="P70" s="86">
        <f t="shared" si="16"/>
        <v>0</v>
      </c>
      <c r="Q70" s="48"/>
      <c r="R70" s="48"/>
    </row>
    <row r="71" spans="1:18" s="49" customFormat="1" ht="46.8" x14ac:dyDescent="0.25">
      <c r="A71" s="36" t="s">
        <v>37</v>
      </c>
      <c r="B71" s="40" t="s">
        <v>23</v>
      </c>
      <c r="C71" s="40" t="s">
        <v>12</v>
      </c>
      <c r="D71" s="40" t="s">
        <v>32</v>
      </c>
      <c r="E71" s="40" t="s">
        <v>30</v>
      </c>
      <c r="F71" s="40" t="s">
        <v>73</v>
      </c>
      <c r="G71" s="40" t="s">
        <v>32</v>
      </c>
      <c r="H71" s="40" t="s">
        <v>76</v>
      </c>
      <c r="I71" s="40" t="s">
        <v>38</v>
      </c>
      <c r="J71" s="46" t="s">
        <v>0</v>
      </c>
      <c r="K71" s="47" t="s">
        <v>0</v>
      </c>
      <c r="L71" s="46" t="s">
        <v>0</v>
      </c>
      <c r="M71" s="35">
        <f>M72</f>
        <v>2000000</v>
      </c>
      <c r="N71" s="35">
        <f t="shared" si="17"/>
        <v>0</v>
      </c>
      <c r="O71" s="35">
        <f t="shared" si="17"/>
        <v>0</v>
      </c>
      <c r="P71" s="86">
        <f t="shared" si="16"/>
        <v>0</v>
      </c>
      <c r="Q71" s="48"/>
      <c r="R71" s="48"/>
    </row>
    <row r="72" spans="1:18" s="39" customFormat="1" ht="31.2" x14ac:dyDescent="0.25">
      <c r="A72" s="88" t="s">
        <v>340</v>
      </c>
      <c r="B72" s="37" t="s">
        <v>23</v>
      </c>
      <c r="C72" s="37" t="s">
        <v>12</v>
      </c>
      <c r="D72" s="37" t="s">
        <v>32</v>
      </c>
      <c r="E72" s="37" t="s">
        <v>30</v>
      </c>
      <c r="F72" s="37" t="s">
        <v>73</v>
      </c>
      <c r="G72" s="37" t="s">
        <v>32</v>
      </c>
      <c r="H72" s="37" t="s">
        <v>76</v>
      </c>
      <c r="I72" s="37" t="s">
        <v>38</v>
      </c>
      <c r="J72" s="45" t="s">
        <v>90</v>
      </c>
      <c r="K72" s="34" t="s">
        <v>341</v>
      </c>
      <c r="L72" s="45">
        <v>2027</v>
      </c>
      <c r="M72" s="89">
        <v>2000000</v>
      </c>
      <c r="N72" s="89">
        <v>0</v>
      </c>
      <c r="O72" s="89">
        <v>0</v>
      </c>
      <c r="P72" s="86">
        <f t="shared" si="16"/>
        <v>0</v>
      </c>
      <c r="Q72" s="38"/>
      <c r="R72" s="38"/>
    </row>
    <row r="73" spans="1:18" s="39" customFormat="1" ht="31.2" x14ac:dyDescent="0.25">
      <c r="A73" s="36" t="s">
        <v>80</v>
      </c>
      <c r="B73" s="40" t="s">
        <v>24</v>
      </c>
      <c r="C73" s="40" t="s">
        <v>0</v>
      </c>
      <c r="D73" s="40" t="s">
        <v>0</v>
      </c>
      <c r="E73" s="40" t="s">
        <v>0</v>
      </c>
      <c r="F73" s="40" t="s">
        <v>0</v>
      </c>
      <c r="G73" s="40" t="s">
        <v>0</v>
      </c>
      <c r="H73" s="41" t="s">
        <v>0</v>
      </c>
      <c r="I73" s="41" t="s">
        <v>0</v>
      </c>
      <c r="J73" s="41" t="s">
        <v>0</v>
      </c>
      <c r="K73" s="42" t="s">
        <v>0</v>
      </c>
      <c r="L73" s="41" t="s">
        <v>0</v>
      </c>
      <c r="M73" s="35">
        <f>M74</f>
        <v>219495130.76999998</v>
      </c>
      <c r="N73" s="35">
        <f t="shared" ref="N73:O73" si="18">N74</f>
        <v>56584921.43</v>
      </c>
      <c r="O73" s="35">
        <f t="shared" si="18"/>
        <v>95771368.049999997</v>
      </c>
      <c r="P73" s="86">
        <f t="shared" si="16"/>
        <v>0.43632570669804477</v>
      </c>
      <c r="Q73" s="38"/>
      <c r="R73" s="38"/>
    </row>
    <row r="74" spans="1:18" s="49" customFormat="1" ht="31.2" x14ac:dyDescent="0.25">
      <c r="A74" s="36" t="s">
        <v>330</v>
      </c>
      <c r="B74" s="40">
        <v>16</v>
      </c>
      <c r="C74" s="40">
        <v>1</v>
      </c>
      <c r="D74" s="40" t="s">
        <v>329</v>
      </c>
      <c r="E74" s="40"/>
      <c r="F74" s="40"/>
      <c r="G74" s="40"/>
      <c r="H74" s="40"/>
      <c r="I74" s="40"/>
      <c r="J74" s="46"/>
      <c r="K74" s="47"/>
      <c r="L74" s="46"/>
      <c r="M74" s="35">
        <f t="shared" ref="M74:O79" si="19">M75</f>
        <v>219495130.76999998</v>
      </c>
      <c r="N74" s="35">
        <f t="shared" si="19"/>
        <v>56584921.43</v>
      </c>
      <c r="O74" s="35">
        <f t="shared" si="19"/>
        <v>95771368.049999997</v>
      </c>
      <c r="P74" s="86">
        <f t="shared" si="16"/>
        <v>0.43632570669804477</v>
      </c>
      <c r="Q74" s="48"/>
      <c r="R74" s="48"/>
    </row>
    <row r="75" spans="1:18" s="49" customFormat="1" ht="31.2" x14ac:dyDescent="0.25">
      <c r="A75" s="36" t="s">
        <v>29</v>
      </c>
      <c r="B75" s="40">
        <v>16</v>
      </c>
      <c r="C75" s="40">
        <v>1</v>
      </c>
      <c r="D75" s="40" t="s">
        <v>329</v>
      </c>
      <c r="E75" s="40">
        <v>819</v>
      </c>
      <c r="F75" s="40"/>
      <c r="G75" s="40"/>
      <c r="H75" s="40"/>
      <c r="I75" s="40"/>
      <c r="J75" s="46"/>
      <c r="K75" s="47"/>
      <c r="L75" s="46"/>
      <c r="M75" s="35">
        <f t="shared" si="19"/>
        <v>219495130.76999998</v>
      </c>
      <c r="N75" s="35">
        <f t="shared" si="19"/>
        <v>56584921.43</v>
      </c>
      <c r="O75" s="35">
        <f t="shared" si="19"/>
        <v>95771368.049999997</v>
      </c>
      <c r="P75" s="86">
        <f t="shared" si="16"/>
        <v>0.43632570669804477</v>
      </c>
      <c r="Q75" s="48"/>
      <c r="R75" s="48"/>
    </row>
    <row r="76" spans="1:18" s="49" customFormat="1" ht="62.4" x14ac:dyDescent="0.25">
      <c r="A76" s="36" t="s">
        <v>43</v>
      </c>
      <c r="B76" s="40">
        <v>16</v>
      </c>
      <c r="C76" s="40">
        <v>1</v>
      </c>
      <c r="D76" s="40" t="s">
        <v>329</v>
      </c>
      <c r="E76" s="40">
        <v>819</v>
      </c>
      <c r="F76" s="40"/>
      <c r="G76" s="40"/>
      <c r="H76" s="40"/>
      <c r="I76" s="40"/>
      <c r="J76" s="46"/>
      <c r="K76" s="47"/>
      <c r="L76" s="46"/>
      <c r="M76" s="35">
        <f t="shared" si="19"/>
        <v>219495130.76999998</v>
      </c>
      <c r="N76" s="35">
        <f t="shared" si="19"/>
        <v>56584921.43</v>
      </c>
      <c r="O76" s="35">
        <f t="shared" si="19"/>
        <v>95771368.049999997</v>
      </c>
      <c r="P76" s="86">
        <f t="shared" si="16"/>
        <v>0.43632570669804477</v>
      </c>
      <c r="Q76" s="48"/>
      <c r="R76" s="48"/>
    </row>
    <row r="77" spans="1:18" s="39" customFormat="1" ht="15.6" x14ac:dyDescent="0.25">
      <c r="A77" s="43" t="s">
        <v>85</v>
      </c>
      <c r="B77" s="40" t="s">
        <v>24</v>
      </c>
      <c r="C77" s="40" t="s">
        <v>11</v>
      </c>
      <c r="D77" s="40" t="s">
        <v>329</v>
      </c>
      <c r="E77" s="40" t="s">
        <v>30</v>
      </c>
      <c r="F77" s="40" t="s">
        <v>84</v>
      </c>
      <c r="G77" s="40" t="s">
        <v>86</v>
      </c>
      <c r="H77" s="40" t="s">
        <v>0</v>
      </c>
      <c r="I77" s="40" t="s">
        <v>0</v>
      </c>
      <c r="J77" s="40" t="s">
        <v>0</v>
      </c>
      <c r="K77" s="44" t="s">
        <v>0</v>
      </c>
      <c r="L77" s="40" t="s">
        <v>0</v>
      </c>
      <c r="M77" s="35">
        <f t="shared" si="19"/>
        <v>219495130.76999998</v>
      </c>
      <c r="N77" s="35">
        <f t="shared" si="19"/>
        <v>56584921.43</v>
      </c>
      <c r="O77" s="35">
        <f t="shared" si="19"/>
        <v>95771368.049999997</v>
      </c>
      <c r="P77" s="86">
        <f t="shared" si="16"/>
        <v>0.43632570669804477</v>
      </c>
      <c r="Q77" s="38"/>
      <c r="R77" s="38"/>
    </row>
    <row r="78" spans="1:18" s="39" customFormat="1" ht="31.2" x14ac:dyDescent="0.25">
      <c r="A78" s="36" t="s">
        <v>87</v>
      </c>
      <c r="B78" s="40" t="s">
        <v>24</v>
      </c>
      <c r="C78" s="40" t="s">
        <v>11</v>
      </c>
      <c r="D78" s="40" t="s">
        <v>329</v>
      </c>
      <c r="E78" s="40" t="s">
        <v>30</v>
      </c>
      <c r="F78" s="40" t="s">
        <v>84</v>
      </c>
      <c r="G78" s="40" t="s">
        <v>86</v>
      </c>
      <c r="H78" s="40" t="s">
        <v>88</v>
      </c>
      <c r="I78" s="41" t="s">
        <v>0</v>
      </c>
      <c r="J78" s="41" t="s">
        <v>0</v>
      </c>
      <c r="K78" s="42" t="s">
        <v>0</v>
      </c>
      <c r="L78" s="41" t="s">
        <v>0</v>
      </c>
      <c r="M78" s="35">
        <f t="shared" si="19"/>
        <v>219495130.76999998</v>
      </c>
      <c r="N78" s="35">
        <f t="shared" si="19"/>
        <v>56584921.43</v>
      </c>
      <c r="O78" s="35">
        <f t="shared" si="19"/>
        <v>95771368.049999997</v>
      </c>
      <c r="P78" s="86">
        <f t="shared" si="16"/>
        <v>0.43632570669804477</v>
      </c>
      <c r="Q78" s="38"/>
      <c r="R78" s="38"/>
    </row>
    <row r="79" spans="1:18" s="39" customFormat="1" ht="46.8" x14ac:dyDescent="0.25">
      <c r="A79" s="36" t="s">
        <v>37</v>
      </c>
      <c r="B79" s="40" t="s">
        <v>24</v>
      </c>
      <c r="C79" s="40" t="s">
        <v>11</v>
      </c>
      <c r="D79" s="40" t="s">
        <v>329</v>
      </c>
      <c r="E79" s="40" t="s">
        <v>30</v>
      </c>
      <c r="F79" s="40" t="s">
        <v>84</v>
      </c>
      <c r="G79" s="40" t="s">
        <v>86</v>
      </c>
      <c r="H79" s="40" t="s">
        <v>88</v>
      </c>
      <c r="I79" s="40" t="s">
        <v>38</v>
      </c>
      <c r="J79" s="40" t="s">
        <v>0</v>
      </c>
      <c r="K79" s="44" t="s">
        <v>0</v>
      </c>
      <c r="L79" s="40" t="s">
        <v>0</v>
      </c>
      <c r="M79" s="35">
        <f t="shared" si="19"/>
        <v>219495130.76999998</v>
      </c>
      <c r="N79" s="35">
        <f t="shared" si="19"/>
        <v>56584921.43</v>
      </c>
      <c r="O79" s="35">
        <f t="shared" si="19"/>
        <v>95771368.049999997</v>
      </c>
      <c r="P79" s="86">
        <f t="shared" si="16"/>
        <v>0.43632570669804477</v>
      </c>
      <c r="Q79" s="38"/>
      <c r="R79" s="38"/>
    </row>
    <row r="80" spans="1:18" s="39" customFormat="1" ht="78" x14ac:dyDescent="0.25">
      <c r="A80" s="88" t="s">
        <v>89</v>
      </c>
      <c r="B80" s="37" t="s">
        <v>24</v>
      </c>
      <c r="C80" s="37" t="s">
        <v>11</v>
      </c>
      <c r="D80" s="37" t="s">
        <v>329</v>
      </c>
      <c r="E80" s="37" t="s">
        <v>30</v>
      </c>
      <c r="F80" s="37" t="s">
        <v>84</v>
      </c>
      <c r="G80" s="37" t="s">
        <v>86</v>
      </c>
      <c r="H80" s="37" t="s">
        <v>88</v>
      </c>
      <c r="I80" s="37" t="s">
        <v>38</v>
      </c>
      <c r="J80" s="45" t="s">
        <v>90</v>
      </c>
      <c r="K80" s="34">
        <v>135</v>
      </c>
      <c r="L80" s="45">
        <v>2025</v>
      </c>
      <c r="M80" s="89">
        <f>130000000+2561153+84556316.77+7377661-5000000</f>
        <v>219495130.76999998</v>
      </c>
      <c r="N80" s="89">
        <v>56584921.43</v>
      </c>
      <c r="O80" s="89">
        <v>95771368.049999997</v>
      </c>
      <c r="P80" s="86">
        <f t="shared" si="16"/>
        <v>0.43632570669804477</v>
      </c>
      <c r="Q80" s="38"/>
      <c r="R80" s="38"/>
    </row>
    <row r="81" spans="1:18" s="39" customFormat="1" ht="62.4" x14ac:dyDescent="0.25">
      <c r="A81" s="36" t="s">
        <v>95</v>
      </c>
      <c r="B81" s="40" t="s">
        <v>96</v>
      </c>
      <c r="C81" s="40" t="s">
        <v>0</v>
      </c>
      <c r="D81" s="40" t="s">
        <v>0</v>
      </c>
      <c r="E81" s="40" t="s">
        <v>0</v>
      </c>
      <c r="F81" s="40" t="s">
        <v>0</v>
      </c>
      <c r="G81" s="40" t="s">
        <v>0</v>
      </c>
      <c r="H81" s="41" t="s">
        <v>0</v>
      </c>
      <c r="I81" s="41" t="s">
        <v>0</v>
      </c>
      <c r="J81" s="41" t="s">
        <v>0</v>
      </c>
      <c r="K81" s="42" t="s">
        <v>0</v>
      </c>
      <c r="L81" s="41" t="s">
        <v>0</v>
      </c>
      <c r="M81" s="35">
        <f>M82+M92</f>
        <v>113865997.99999999</v>
      </c>
      <c r="N81" s="35">
        <f>N82+N92</f>
        <v>105056798.92999999</v>
      </c>
      <c r="O81" s="35">
        <f>O82+O92</f>
        <v>105124998.7</v>
      </c>
      <c r="P81" s="86">
        <f t="shared" si="16"/>
        <v>0.92323433286906265</v>
      </c>
      <c r="Q81" s="38"/>
      <c r="R81" s="38"/>
    </row>
    <row r="82" spans="1:18" s="39" customFormat="1" ht="31.2" x14ac:dyDescent="0.25">
      <c r="A82" s="36" t="s">
        <v>97</v>
      </c>
      <c r="B82" s="40" t="s">
        <v>96</v>
      </c>
      <c r="C82" s="40" t="s">
        <v>11</v>
      </c>
      <c r="D82" s="40" t="s">
        <v>98</v>
      </c>
      <c r="E82" s="40" t="s">
        <v>0</v>
      </c>
      <c r="F82" s="40" t="s">
        <v>0</v>
      </c>
      <c r="G82" s="40" t="s">
        <v>0</v>
      </c>
      <c r="H82" s="41" t="s">
        <v>0</v>
      </c>
      <c r="I82" s="41" t="s">
        <v>0</v>
      </c>
      <c r="J82" s="41" t="s">
        <v>0</v>
      </c>
      <c r="K82" s="42" t="s">
        <v>0</v>
      </c>
      <c r="L82" s="41" t="s">
        <v>0</v>
      </c>
      <c r="M82" s="35">
        <f t="shared" ref="M82:O87" si="20">M83</f>
        <v>96929367.199999988</v>
      </c>
      <c r="N82" s="35">
        <f t="shared" si="20"/>
        <v>96733442.079999998</v>
      </c>
      <c r="O82" s="35">
        <f t="shared" si="20"/>
        <v>96733442.079999998</v>
      </c>
      <c r="P82" s="86">
        <f t="shared" si="16"/>
        <v>0.99797868153213332</v>
      </c>
      <c r="Q82" s="38"/>
      <c r="R82" s="38"/>
    </row>
    <row r="83" spans="1:18" s="39" customFormat="1" ht="31.2" x14ac:dyDescent="0.25">
      <c r="A83" s="36" t="s">
        <v>29</v>
      </c>
      <c r="B83" s="40" t="s">
        <v>96</v>
      </c>
      <c r="C83" s="40" t="s">
        <v>11</v>
      </c>
      <c r="D83" s="40" t="s">
        <v>98</v>
      </c>
      <c r="E83" s="40" t="s">
        <v>30</v>
      </c>
      <c r="F83" s="40" t="s">
        <v>0</v>
      </c>
      <c r="G83" s="40" t="s">
        <v>0</v>
      </c>
      <c r="H83" s="41" t="s">
        <v>0</v>
      </c>
      <c r="I83" s="41" t="s">
        <v>0</v>
      </c>
      <c r="J83" s="41" t="s">
        <v>0</v>
      </c>
      <c r="K83" s="42" t="s">
        <v>0</v>
      </c>
      <c r="L83" s="41" t="s">
        <v>0</v>
      </c>
      <c r="M83" s="35">
        <f t="shared" si="20"/>
        <v>96929367.199999988</v>
      </c>
      <c r="N83" s="35">
        <f t="shared" si="20"/>
        <v>96733442.079999998</v>
      </c>
      <c r="O83" s="35">
        <f t="shared" si="20"/>
        <v>96733442.079999998</v>
      </c>
      <c r="P83" s="86">
        <f t="shared" si="16"/>
        <v>0.99797868153213332</v>
      </c>
      <c r="Q83" s="38"/>
      <c r="R83" s="38"/>
    </row>
    <row r="84" spans="1:18" s="39" customFormat="1" ht="46.8" x14ac:dyDescent="0.25">
      <c r="A84" s="36" t="s">
        <v>147</v>
      </c>
      <c r="B84" s="40" t="s">
        <v>96</v>
      </c>
      <c r="C84" s="40" t="s">
        <v>11</v>
      </c>
      <c r="D84" s="40" t="s">
        <v>98</v>
      </c>
      <c r="E84" s="40" t="s">
        <v>30</v>
      </c>
      <c r="F84" s="40"/>
      <c r="G84" s="40"/>
      <c r="H84" s="41"/>
      <c r="I84" s="41"/>
      <c r="J84" s="41"/>
      <c r="K84" s="42"/>
      <c r="L84" s="41"/>
      <c r="M84" s="35">
        <f t="shared" si="20"/>
        <v>96929367.199999988</v>
      </c>
      <c r="N84" s="35">
        <f t="shared" si="20"/>
        <v>96733442.079999998</v>
      </c>
      <c r="O84" s="35">
        <f t="shared" si="20"/>
        <v>96733442.079999998</v>
      </c>
      <c r="P84" s="86">
        <f t="shared" si="16"/>
        <v>0.99797868153213332</v>
      </c>
      <c r="Q84" s="38"/>
      <c r="R84" s="38"/>
    </row>
    <row r="85" spans="1:18" s="39" customFormat="1" ht="15.6" x14ac:dyDescent="0.25">
      <c r="A85" s="43" t="s">
        <v>46</v>
      </c>
      <c r="B85" s="40" t="s">
        <v>96</v>
      </c>
      <c r="C85" s="40" t="s">
        <v>11</v>
      </c>
      <c r="D85" s="40" t="s">
        <v>98</v>
      </c>
      <c r="E85" s="40" t="s">
        <v>30</v>
      </c>
      <c r="F85" s="40" t="s">
        <v>47</v>
      </c>
      <c r="G85" s="40" t="s">
        <v>0</v>
      </c>
      <c r="H85" s="40" t="s">
        <v>0</v>
      </c>
      <c r="I85" s="40" t="s">
        <v>0</v>
      </c>
      <c r="J85" s="40" t="s">
        <v>0</v>
      </c>
      <c r="K85" s="44" t="s">
        <v>0</v>
      </c>
      <c r="L85" s="40" t="s">
        <v>0</v>
      </c>
      <c r="M85" s="35">
        <f t="shared" si="20"/>
        <v>96929367.199999988</v>
      </c>
      <c r="N85" s="35">
        <f t="shared" si="20"/>
        <v>96733442.079999998</v>
      </c>
      <c r="O85" s="35">
        <f t="shared" si="20"/>
        <v>96733442.079999998</v>
      </c>
      <c r="P85" s="86">
        <f t="shared" si="16"/>
        <v>0.99797868153213332</v>
      </c>
      <c r="Q85" s="38"/>
      <c r="R85" s="38"/>
    </row>
    <row r="86" spans="1:18" s="39" customFormat="1" ht="15.6" x14ac:dyDescent="0.25">
      <c r="A86" s="43" t="s">
        <v>99</v>
      </c>
      <c r="B86" s="40" t="s">
        <v>96</v>
      </c>
      <c r="C86" s="40" t="s">
        <v>11</v>
      </c>
      <c r="D86" s="40" t="s">
        <v>98</v>
      </c>
      <c r="E86" s="40" t="s">
        <v>30</v>
      </c>
      <c r="F86" s="40" t="s">
        <v>47</v>
      </c>
      <c r="G86" s="40" t="s">
        <v>50</v>
      </c>
      <c r="H86" s="40" t="s">
        <v>0</v>
      </c>
      <c r="I86" s="40" t="s">
        <v>0</v>
      </c>
      <c r="J86" s="40" t="s">
        <v>0</v>
      </c>
      <c r="K86" s="44" t="s">
        <v>0</v>
      </c>
      <c r="L86" s="40" t="s">
        <v>0</v>
      </c>
      <c r="M86" s="35">
        <f t="shared" si="20"/>
        <v>96929367.199999988</v>
      </c>
      <c r="N86" s="35">
        <f t="shared" si="20"/>
        <v>96733442.079999998</v>
      </c>
      <c r="O86" s="35">
        <f t="shared" si="20"/>
        <v>96733442.079999998</v>
      </c>
      <c r="P86" s="86">
        <f t="shared" si="16"/>
        <v>0.99797868153213332</v>
      </c>
      <c r="Q86" s="38"/>
      <c r="R86" s="38"/>
    </row>
    <row r="87" spans="1:18" s="39" customFormat="1" ht="46.8" x14ac:dyDescent="0.25">
      <c r="A87" s="36" t="s">
        <v>100</v>
      </c>
      <c r="B87" s="40" t="s">
        <v>96</v>
      </c>
      <c r="C87" s="40" t="s">
        <v>11</v>
      </c>
      <c r="D87" s="40" t="s">
        <v>98</v>
      </c>
      <c r="E87" s="40" t="s">
        <v>30</v>
      </c>
      <c r="F87" s="40" t="s">
        <v>47</v>
      </c>
      <c r="G87" s="40" t="s">
        <v>50</v>
      </c>
      <c r="H87" s="40" t="s">
        <v>101</v>
      </c>
      <c r="I87" s="41" t="s">
        <v>0</v>
      </c>
      <c r="J87" s="41" t="s">
        <v>0</v>
      </c>
      <c r="K87" s="42" t="s">
        <v>0</v>
      </c>
      <c r="L87" s="41" t="s">
        <v>0</v>
      </c>
      <c r="M87" s="35">
        <f t="shared" si="20"/>
        <v>96929367.199999988</v>
      </c>
      <c r="N87" s="35">
        <f t="shared" si="20"/>
        <v>96733442.079999998</v>
      </c>
      <c r="O87" s="35">
        <f t="shared" si="20"/>
        <v>96733442.079999998</v>
      </c>
      <c r="P87" s="86">
        <f t="shared" si="16"/>
        <v>0.99797868153213332</v>
      </c>
      <c r="Q87" s="38"/>
      <c r="R87" s="38"/>
    </row>
    <row r="88" spans="1:18" s="39" customFormat="1" ht="46.8" x14ac:dyDescent="0.25">
      <c r="A88" s="36" t="s">
        <v>37</v>
      </c>
      <c r="B88" s="40" t="s">
        <v>96</v>
      </c>
      <c r="C88" s="40" t="s">
        <v>11</v>
      </c>
      <c r="D88" s="40" t="s">
        <v>98</v>
      </c>
      <c r="E88" s="40" t="s">
        <v>30</v>
      </c>
      <c r="F88" s="40" t="s">
        <v>47</v>
      </c>
      <c r="G88" s="40" t="s">
        <v>50</v>
      </c>
      <c r="H88" s="40" t="s">
        <v>101</v>
      </c>
      <c r="I88" s="40" t="s">
        <v>38</v>
      </c>
      <c r="J88" s="40" t="s">
        <v>0</v>
      </c>
      <c r="K88" s="44" t="s">
        <v>0</v>
      </c>
      <c r="L88" s="40" t="s">
        <v>0</v>
      </c>
      <c r="M88" s="35">
        <f>M89+M90+M91</f>
        <v>96929367.199999988</v>
      </c>
      <c r="N88" s="35">
        <f t="shared" ref="N88:O88" si="21">N89+N90+N91</f>
        <v>96733442.079999998</v>
      </c>
      <c r="O88" s="35">
        <f t="shared" si="21"/>
        <v>96733442.079999998</v>
      </c>
      <c r="P88" s="86">
        <f t="shared" si="16"/>
        <v>0.99797868153213332</v>
      </c>
      <c r="Q88" s="38"/>
      <c r="R88" s="38"/>
    </row>
    <row r="89" spans="1:18" s="39" customFormat="1" ht="46.8" x14ac:dyDescent="0.25">
      <c r="A89" s="88" t="s">
        <v>158</v>
      </c>
      <c r="B89" s="37" t="s">
        <v>96</v>
      </c>
      <c r="C89" s="37" t="s">
        <v>11</v>
      </c>
      <c r="D89" s="37" t="s">
        <v>98</v>
      </c>
      <c r="E89" s="37" t="s">
        <v>30</v>
      </c>
      <c r="F89" s="37" t="s">
        <v>47</v>
      </c>
      <c r="G89" s="37" t="s">
        <v>50</v>
      </c>
      <c r="H89" s="37" t="s">
        <v>101</v>
      </c>
      <c r="I89" s="37" t="s">
        <v>38</v>
      </c>
      <c r="J89" s="45" t="s">
        <v>102</v>
      </c>
      <c r="K89" s="34">
        <v>3.153</v>
      </c>
      <c r="L89" s="45" t="s">
        <v>42</v>
      </c>
      <c r="M89" s="89">
        <v>54156621.759999998</v>
      </c>
      <c r="N89" s="89">
        <v>54156621.759999998</v>
      </c>
      <c r="O89" s="89">
        <v>54156621.759999998</v>
      </c>
      <c r="P89" s="86">
        <f t="shared" si="16"/>
        <v>1</v>
      </c>
      <c r="Q89" s="122"/>
      <c r="R89" s="122"/>
    </row>
    <row r="90" spans="1:18" s="39" customFormat="1" ht="46.8" x14ac:dyDescent="0.25">
      <c r="A90" s="88" t="s">
        <v>269</v>
      </c>
      <c r="B90" s="37" t="s">
        <v>96</v>
      </c>
      <c r="C90" s="37" t="s">
        <v>11</v>
      </c>
      <c r="D90" s="37" t="s">
        <v>98</v>
      </c>
      <c r="E90" s="37" t="s">
        <v>30</v>
      </c>
      <c r="F90" s="37" t="s">
        <v>47</v>
      </c>
      <c r="G90" s="37" t="s">
        <v>50</v>
      </c>
      <c r="H90" s="37" t="s">
        <v>101</v>
      </c>
      <c r="I90" s="37" t="s">
        <v>38</v>
      </c>
      <c r="J90" s="45"/>
      <c r="K90" s="34"/>
      <c r="L90" s="45">
        <v>2024</v>
      </c>
      <c r="M90" s="89">
        <v>195000</v>
      </c>
      <c r="N90" s="89">
        <v>195000</v>
      </c>
      <c r="O90" s="89">
        <v>195000</v>
      </c>
      <c r="P90" s="86">
        <f t="shared" si="16"/>
        <v>1</v>
      </c>
      <c r="Q90" s="34"/>
      <c r="R90" s="45"/>
    </row>
    <row r="91" spans="1:18" s="39" customFormat="1" ht="46.8" x14ac:dyDescent="0.25">
      <c r="A91" s="88" t="s">
        <v>309</v>
      </c>
      <c r="B91" s="37" t="s">
        <v>96</v>
      </c>
      <c r="C91" s="37" t="s">
        <v>11</v>
      </c>
      <c r="D91" s="37" t="s">
        <v>98</v>
      </c>
      <c r="E91" s="37" t="s">
        <v>30</v>
      </c>
      <c r="F91" s="37" t="s">
        <v>47</v>
      </c>
      <c r="G91" s="37" t="s">
        <v>50</v>
      </c>
      <c r="H91" s="37" t="s">
        <v>101</v>
      </c>
      <c r="I91" s="37" t="s">
        <v>38</v>
      </c>
      <c r="J91" s="45" t="s">
        <v>102</v>
      </c>
      <c r="K91" s="34">
        <v>0.84099999999999997</v>
      </c>
      <c r="L91" s="45" t="s">
        <v>42</v>
      </c>
      <c r="M91" s="89">
        <v>42577745.439999998</v>
      </c>
      <c r="N91" s="89">
        <v>42381820.32</v>
      </c>
      <c r="O91" s="89">
        <v>42381820.32</v>
      </c>
      <c r="P91" s="86">
        <f t="shared" si="16"/>
        <v>0.99539841487670844</v>
      </c>
      <c r="Q91" s="38"/>
      <c r="R91" s="38"/>
    </row>
    <row r="92" spans="1:18" s="39" customFormat="1" ht="31.2" x14ac:dyDescent="0.25">
      <c r="A92" s="36" t="s">
        <v>104</v>
      </c>
      <c r="B92" s="40" t="s">
        <v>96</v>
      </c>
      <c r="C92" s="40" t="s">
        <v>12</v>
      </c>
      <c r="D92" s="40" t="s">
        <v>32</v>
      </c>
      <c r="E92" s="40" t="s">
        <v>0</v>
      </c>
      <c r="F92" s="40" t="s">
        <v>0</v>
      </c>
      <c r="G92" s="40" t="s">
        <v>0</v>
      </c>
      <c r="H92" s="41" t="s">
        <v>0</v>
      </c>
      <c r="I92" s="41" t="s">
        <v>0</v>
      </c>
      <c r="J92" s="41" t="s">
        <v>0</v>
      </c>
      <c r="K92" s="42" t="s">
        <v>0</v>
      </c>
      <c r="L92" s="41" t="s">
        <v>0</v>
      </c>
      <c r="M92" s="35">
        <f>M93</f>
        <v>16936630.800000001</v>
      </c>
      <c r="N92" s="35">
        <f t="shared" ref="N92:O96" si="22">N93</f>
        <v>8323356.8499999996</v>
      </c>
      <c r="O92" s="35">
        <f t="shared" si="22"/>
        <v>8391556.6199999992</v>
      </c>
      <c r="P92" s="86">
        <f t="shared" si="16"/>
        <v>0.49546788373045236</v>
      </c>
      <c r="Q92" s="38"/>
      <c r="R92" s="38"/>
    </row>
    <row r="93" spans="1:18" s="39" customFormat="1" ht="31.2" x14ac:dyDescent="0.25">
      <c r="A93" s="36" t="s">
        <v>29</v>
      </c>
      <c r="B93" s="40" t="s">
        <v>96</v>
      </c>
      <c r="C93" s="40" t="s">
        <v>12</v>
      </c>
      <c r="D93" s="40" t="s">
        <v>32</v>
      </c>
      <c r="E93" s="40" t="s">
        <v>30</v>
      </c>
      <c r="F93" s="40" t="s">
        <v>0</v>
      </c>
      <c r="G93" s="40" t="s">
        <v>0</v>
      </c>
      <c r="H93" s="41" t="s">
        <v>0</v>
      </c>
      <c r="I93" s="41" t="s">
        <v>0</v>
      </c>
      <c r="J93" s="41" t="s">
        <v>0</v>
      </c>
      <c r="K93" s="42" t="s">
        <v>0</v>
      </c>
      <c r="L93" s="41" t="s">
        <v>0</v>
      </c>
      <c r="M93" s="35">
        <f>M94</f>
        <v>16936630.800000001</v>
      </c>
      <c r="N93" s="35">
        <f t="shared" si="22"/>
        <v>8323356.8499999996</v>
      </c>
      <c r="O93" s="35">
        <f t="shared" si="22"/>
        <v>8391556.6199999992</v>
      </c>
      <c r="P93" s="86">
        <f t="shared" si="16"/>
        <v>0.49546788373045236</v>
      </c>
      <c r="Q93" s="38"/>
      <c r="R93" s="38"/>
    </row>
    <row r="94" spans="1:18" s="39" customFormat="1" ht="15.6" x14ac:dyDescent="0.25">
      <c r="A94" s="43" t="s">
        <v>105</v>
      </c>
      <c r="B94" s="40" t="s">
        <v>96</v>
      </c>
      <c r="C94" s="40" t="s">
        <v>12</v>
      </c>
      <c r="D94" s="40" t="s">
        <v>32</v>
      </c>
      <c r="E94" s="40" t="s">
        <v>30</v>
      </c>
      <c r="F94" s="40" t="s">
        <v>34</v>
      </c>
      <c r="G94" s="40" t="s">
        <v>0</v>
      </c>
      <c r="H94" s="40" t="s">
        <v>0</v>
      </c>
      <c r="I94" s="40" t="s">
        <v>0</v>
      </c>
      <c r="J94" s="40" t="s">
        <v>0</v>
      </c>
      <c r="K94" s="44" t="s">
        <v>0</v>
      </c>
      <c r="L94" s="40" t="s">
        <v>0</v>
      </c>
      <c r="M94" s="35">
        <f>M95</f>
        <v>16936630.800000001</v>
      </c>
      <c r="N94" s="35">
        <f t="shared" si="22"/>
        <v>8323356.8499999996</v>
      </c>
      <c r="O94" s="35">
        <f t="shared" si="22"/>
        <v>8391556.6199999992</v>
      </c>
      <c r="P94" s="86">
        <f t="shared" si="16"/>
        <v>0.49546788373045236</v>
      </c>
      <c r="Q94" s="38"/>
      <c r="R94" s="38"/>
    </row>
    <row r="95" spans="1:18" s="39" customFormat="1" ht="15.6" x14ac:dyDescent="0.25">
      <c r="A95" s="43" t="s">
        <v>106</v>
      </c>
      <c r="B95" s="40" t="s">
        <v>96</v>
      </c>
      <c r="C95" s="40" t="s">
        <v>12</v>
      </c>
      <c r="D95" s="40" t="s">
        <v>32</v>
      </c>
      <c r="E95" s="40" t="s">
        <v>30</v>
      </c>
      <c r="F95" s="40" t="s">
        <v>34</v>
      </c>
      <c r="G95" s="40" t="s">
        <v>27</v>
      </c>
      <c r="H95" s="40" t="s">
        <v>0</v>
      </c>
      <c r="I95" s="40" t="s">
        <v>0</v>
      </c>
      <c r="J95" s="40" t="s">
        <v>0</v>
      </c>
      <c r="K95" s="44" t="s">
        <v>0</v>
      </c>
      <c r="L95" s="40" t="s">
        <v>0</v>
      </c>
      <c r="M95" s="35">
        <f>M96</f>
        <v>16936630.800000001</v>
      </c>
      <c r="N95" s="35">
        <f t="shared" si="22"/>
        <v>8323356.8499999996</v>
      </c>
      <c r="O95" s="35">
        <f t="shared" si="22"/>
        <v>8391556.6199999992</v>
      </c>
      <c r="P95" s="86">
        <f t="shared" si="16"/>
        <v>0.49546788373045236</v>
      </c>
      <c r="Q95" s="38"/>
      <c r="R95" s="38"/>
    </row>
    <row r="96" spans="1:18" s="39" customFormat="1" ht="62.4" x14ac:dyDescent="0.25">
      <c r="A96" s="36" t="s">
        <v>107</v>
      </c>
      <c r="B96" s="40" t="s">
        <v>96</v>
      </c>
      <c r="C96" s="40" t="s">
        <v>12</v>
      </c>
      <c r="D96" s="40" t="s">
        <v>32</v>
      </c>
      <c r="E96" s="40" t="s">
        <v>30</v>
      </c>
      <c r="F96" s="40" t="s">
        <v>34</v>
      </c>
      <c r="G96" s="40" t="s">
        <v>27</v>
      </c>
      <c r="H96" s="40" t="s">
        <v>108</v>
      </c>
      <c r="I96" s="41" t="s">
        <v>0</v>
      </c>
      <c r="J96" s="41" t="s">
        <v>0</v>
      </c>
      <c r="K96" s="42" t="s">
        <v>0</v>
      </c>
      <c r="L96" s="41" t="s">
        <v>0</v>
      </c>
      <c r="M96" s="35">
        <f>M97</f>
        <v>16936630.800000001</v>
      </c>
      <c r="N96" s="35">
        <f t="shared" si="22"/>
        <v>8323356.8499999996</v>
      </c>
      <c r="O96" s="35">
        <f t="shared" si="22"/>
        <v>8391556.6199999992</v>
      </c>
      <c r="P96" s="86">
        <f t="shared" si="16"/>
        <v>0.49546788373045236</v>
      </c>
      <c r="Q96" s="38"/>
      <c r="R96" s="38"/>
    </row>
    <row r="97" spans="1:18" s="39" customFormat="1" ht="46.8" x14ac:dyDescent="0.25">
      <c r="A97" s="36" t="s">
        <v>37</v>
      </c>
      <c r="B97" s="40" t="s">
        <v>96</v>
      </c>
      <c r="C97" s="40" t="s">
        <v>12</v>
      </c>
      <c r="D97" s="40" t="s">
        <v>32</v>
      </c>
      <c r="E97" s="40" t="s">
        <v>30</v>
      </c>
      <c r="F97" s="40" t="s">
        <v>34</v>
      </c>
      <c r="G97" s="40" t="s">
        <v>27</v>
      </c>
      <c r="H97" s="40" t="s">
        <v>108</v>
      </c>
      <c r="I97" s="40" t="s">
        <v>38</v>
      </c>
      <c r="J97" s="40" t="s">
        <v>0</v>
      </c>
      <c r="K97" s="44" t="s">
        <v>0</v>
      </c>
      <c r="L97" s="40" t="s">
        <v>0</v>
      </c>
      <c r="M97" s="35">
        <f>M98+M99+M100+M101+M102+M103+M104+M105+M106</f>
        <v>16936630.800000001</v>
      </c>
      <c r="N97" s="35">
        <f t="shared" ref="N97:O97" si="23">N98+N99+N100+N101+N102+N103+N104+N105+N106</f>
        <v>8323356.8499999996</v>
      </c>
      <c r="O97" s="35">
        <f t="shared" si="23"/>
        <v>8391556.6199999992</v>
      </c>
      <c r="P97" s="86">
        <f t="shared" si="16"/>
        <v>0.49546788373045236</v>
      </c>
      <c r="Q97" s="38"/>
      <c r="R97" s="38"/>
    </row>
    <row r="98" spans="1:18" s="39" customFormat="1" ht="62.4" x14ac:dyDescent="0.25">
      <c r="A98" s="88" t="s">
        <v>110</v>
      </c>
      <c r="B98" s="37" t="s">
        <v>96</v>
      </c>
      <c r="C98" s="37" t="s">
        <v>12</v>
      </c>
      <c r="D98" s="37" t="s">
        <v>32</v>
      </c>
      <c r="E98" s="37" t="s">
        <v>30</v>
      </c>
      <c r="F98" s="37" t="s">
        <v>34</v>
      </c>
      <c r="G98" s="37" t="s">
        <v>27</v>
      </c>
      <c r="H98" s="37" t="s">
        <v>108</v>
      </c>
      <c r="I98" s="37" t="s">
        <v>38</v>
      </c>
      <c r="J98" s="45" t="s">
        <v>109</v>
      </c>
      <c r="K98" s="34" t="s">
        <v>154</v>
      </c>
      <c r="L98" s="45" t="s">
        <v>42</v>
      </c>
      <c r="M98" s="89">
        <v>2302000</v>
      </c>
      <c r="N98" s="89">
        <v>297380</v>
      </c>
      <c r="O98" s="89">
        <v>297380</v>
      </c>
      <c r="P98" s="86">
        <f t="shared" si="16"/>
        <v>0.12918331885317116</v>
      </c>
      <c r="Q98" s="38"/>
      <c r="R98" s="38"/>
    </row>
    <row r="99" spans="1:18" s="39" customFormat="1" ht="62.4" x14ac:dyDescent="0.25">
      <c r="A99" s="88" t="s">
        <v>111</v>
      </c>
      <c r="B99" s="37" t="s">
        <v>96</v>
      </c>
      <c r="C99" s="37" t="s">
        <v>12</v>
      </c>
      <c r="D99" s="37" t="s">
        <v>32</v>
      </c>
      <c r="E99" s="37" t="s">
        <v>30</v>
      </c>
      <c r="F99" s="37" t="s">
        <v>34</v>
      </c>
      <c r="G99" s="37" t="s">
        <v>27</v>
      </c>
      <c r="H99" s="37" t="s">
        <v>108</v>
      </c>
      <c r="I99" s="37" t="s">
        <v>38</v>
      </c>
      <c r="J99" s="45" t="s">
        <v>109</v>
      </c>
      <c r="K99" s="34" t="s">
        <v>154</v>
      </c>
      <c r="L99" s="45" t="s">
        <v>42</v>
      </c>
      <c r="M99" s="89">
        <f>2053300+1062560</f>
        <v>3115860</v>
      </c>
      <c r="N99" s="89">
        <v>3015686.05</v>
      </c>
      <c r="O99" s="89">
        <v>3083885.82</v>
      </c>
      <c r="P99" s="86">
        <f t="shared" si="16"/>
        <v>0.98973824883017847</v>
      </c>
      <c r="Q99" s="38"/>
      <c r="R99" s="38"/>
    </row>
    <row r="100" spans="1:18" s="39" customFormat="1" ht="62.4" x14ac:dyDescent="0.25">
      <c r="A100" s="88" t="s">
        <v>112</v>
      </c>
      <c r="B100" s="37" t="s">
        <v>96</v>
      </c>
      <c r="C100" s="37" t="s">
        <v>12</v>
      </c>
      <c r="D100" s="37" t="s">
        <v>32</v>
      </c>
      <c r="E100" s="37" t="s">
        <v>30</v>
      </c>
      <c r="F100" s="37" t="s">
        <v>34</v>
      </c>
      <c r="G100" s="37" t="s">
        <v>27</v>
      </c>
      <c r="H100" s="37" t="s">
        <v>108</v>
      </c>
      <c r="I100" s="37" t="s">
        <v>38</v>
      </c>
      <c r="J100" s="45" t="s">
        <v>109</v>
      </c>
      <c r="K100" s="34" t="s">
        <v>154</v>
      </c>
      <c r="L100" s="45">
        <v>2027</v>
      </c>
      <c r="M100" s="89">
        <v>500000</v>
      </c>
      <c r="N100" s="89">
        <v>0</v>
      </c>
      <c r="O100" s="89">
        <v>0</v>
      </c>
      <c r="P100" s="86">
        <f t="shared" si="16"/>
        <v>0</v>
      </c>
      <c r="Q100" s="38"/>
      <c r="R100" s="38"/>
    </row>
    <row r="101" spans="1:18" s="39" customFormat="1" ht="62.4" x14ac:dyDescent="0.25">
      <c r="A101" s="88" t="s">
        <v>113</v>
      </c>
      <c r="B101" s="37" t="s">
        <v>96</v>
      </c>
      <c r="C101" s="37" t="s">
        <v>12</v>
      </c>
      <c r="D101" s="37" t="s">
        <v>32</v>
      </c>
      <c r="E101" s="37" t="s">
        <v>30</v>
      </c>
      <c r="F101" s="37" t="s">
        <v>34</v>
      </c>
      <c r="G101" s="37" t="s">
        <v>27</v>
      </c>
      <c r="H101" s="37" t="s">
        <v>108</v>
      </c>
      <c r="I101" s="37" t="s">
        <v>38</v>
      </c>
      <c r="J101" s="45" t="s">
        <v>109</v>
      </c>
      <c r="K101" s="34" t="s">
        <v>154</v>
      </c>
      <c r="L101" s="45">
        <v>2027</v>
      </c>
      <c r="M101" s="89">
        <v>500000</v>
      </c>
      <c r="N101" s="89">
        <v>0</v>
      </c>
      <c r="O101" s="89">
        <v>0</v>
      </c>
      <c r="P101" s="86">
        <f t="shared" si="16"/>
        <v>0</v>
      </c>
      <c r="Q101" s="38"/>
      <c r="R101" s="38"/>
    </row>
    <row r="102" spans="1:18" s="39" customFormat="1" ht="31.2" x14ac:dyDescent="0.25">
      <c r="A102" s="88" t="s">
        <v>114</v>
      </c>
      <c r="B102" s="37" t="s">
        <v>96</v>
      </c>
      <c r="C102" s="37" t="s">
        <v>12</v>
      </c>
      <c r="D102" s="37" t="s">
        <v>32</v>
      </c>
      <c r="E102" s="37" t="s">
        <v>30</v>
      </c>
      <c r="F102" s="37" t="s">
        <v>34</v>
      </c>
      <c r="G102" s="37" t="s">
        <v>27</v>
      </c>
      <c r="H102" s="37" t="s">
        <v>108</v>
      </c>
      <c r="I102" s="37" t="s">
        <v>38</v>
      </c>
      <c r="J102" s="45" t="s">
        <v>109</v>
      </c>
      <c r="K102" s="34" t="s">
        <v>154</v>
      </c>
      <c r="L102" s="45">
        <v>2024</v>
      </c>
      <c r="M102" s="89">
        <f>2302000+825350</f>
        <v>3127350</v>
      </c>
      <c r="N102" s="89">
        <v>285030</v>
      </c>
      <c r="O102" s="89">
        <v>285030</v>
      </c>
      <c r="P102" s="86">
        <f t="shared" si="16"/>
        <v>9.1141061921435076E-2</v>
      </c>
      <c r="Q102" s="38"/>
      <c r="R102" s="38"/>
    </row>
    <row r="103" spans="1:18" s="39" customFormat="1" ht="31.2" x14ac:dyDescent="0.25">
      <c r="A103" s="88" t="s">
        <v>115</v>
      </c>
      <c r="B103" s="37" t="s">
        <v>96</v>
      </c>
      <c r="C103" s="37" t="s">
        <v>12</v>
      </c>
      <c r="D103" s="37" t="s">
        <v>32</v>
      </c>
      <c r="E103" s="37" t="s">
        <v>30</v>
      </c>
      <c r="F103" s="37" t="s">
        <v>34</v>
      </c>
      <c r="G103" s="37" t="s">
        <v>27</v>
      </c>
      <c r="H103" s="37" t="s">
        <v>108</v>
      </c>
      <c r="I103" s="37" t="s">
        <v>38</v>
      </c>
      <c r="J103" s="45" t="s">
        <v>109</v>
      </c>
      <c r="K103" s="34" t="s">
        <v>154</v>
      </c>
      <c r="L103" s="45">
        <v>2024</v>
      </c>
      <c r="M103" s="89">
        <v>2310000</v>
      </c>
      <c r="N103" s="89">
        <v>224990</v>
      </c>
      <c r="O103" s="89">
        <v>224990</v>
      </c>
      <c r="P103" s="86">
        <f t="shared" si="16"/>
        <v>9.7398268398268401E-2</v>
      </c>
      <c r="Q103" s="38"/>
      <c r="R103" s="38"/>
    </row>
    <row r="104" spans="1:18" s="39" customFormat="1" ht="31.2" x14ac:dyDescent="0.25">
      <c r="A104" s="88" t="s">
        <v>307</v>
      </c>
      <c r="B104" s="37" t="s">
        <v>96</v>
      </c>
      <c r="C104" s="37" t="s">
        <v>12</v>
      </c>
      <c r="D104" s="37" t="s">
        <v>32</v>
      </c>
      <c r="E104" s="37" t="s">
        <v>30</v>
      </c>
      <c r="F104" s="37" t="s">
        <v>34</v>
      </c>
      <c r="G104" s="37" t="s">
        <v>27</v>
      </c>
      <c r="H104" s="37" t="s">
        <v>108</v>
      </c>
      <c r="I104" s="37" t="s">
        <v>38</v>
      </c>
      <c r="J104" s="45" t="s">
        <v>109</v>
      </c>
      <c r="K104" s="34">
        <v>24</v>
      </c>
      <c r="L104" s="45">
        <v>2024</v>
      </c>
      <c r="M104" s="89">
        <f>4332844.01+45000-0.01-296423.2</f>
        <v>4081420.8</v>
      </c>
      <c r="N104" s="89">
        <v>4081420.8</v>
      </c>
      <c r="O104" s="89">
        <v>4081420.8</v>
      </c>
      <c r="P104" s="86">
        <f t="shared" si="16"/>
        <v>1</v>
      </c>
      <c r="Q104" s="38"/>
      <c r="R104" s="38"/>
    </row>
    <row r="105" spans="1:18" s="39" customFormat="1" ht="46.8" x14ac:dyDescent="0.25">
      <c r="A105" s="88" t="s">
        <v>375</v>
      </c>
      <c r="B105" s="37" t="s">
        <v>96</v>
      </c>
      <c r="C105" s="37" t="s">
        <v>12</v>
      </c>
      <c r="D105" s="37" t="s">
        <v>32</v>
      </c>
      <c r="E105" s="37" t="s">
        <v>30</v>
      </c>
      <c r="F105" s="37" t="s">
        <v>34</v>
      </c>
      <c r="G105" s="37" t="s">
        <v>27</v>
      </c>
      <c r="H105" s="37" t="s">
        <v>108</v>
      </c>
      <c r="I105" s="37" t="s">
        <v>38</v>
      </c>
      <c r="J105" s="45" t="s">
        <v>109</v>
      </c>
      <c r="K105" s="34">
        <v>24</v>
      </c>
      <c r="L105" s="45">
        <v>2027</v>
      </c>
      <c r="M105" s="89">
        <v>500000</v>
      </c>
      <c r="N105" s="89">
        <v>0</v>
      </c>
      <c r="O105" s="89">
        <v>0</v>
      </c>
      <c r="P105" s="86">
        <f t="shared" si="16"/>
        <v>0</v>
      </c>
      <c r="Q105" s="38"/>
      <c r="R105" s="38"/>
    </row>
    <row r="106" spans="1:18" s="39" customFormat="1" ht="46.8" x14ac:dyDescent="0.25">
      <c r="A106" s="88" t="s">
        <v>374</v>
      </c>
      <c r="B106" s="37" t="s">
        <v>96</v>
      </c>
      <c r="C106" s="37" t="s">
        <v>12</v>
      </c>
      <c r="D106" s="37" t="s">
        <v>32</v>
      </c>
      <c r="E106" s="37" t="s">
        <v>30</v>
      </c>
      <c r="F106" s="37" t="s">
        <v>34</v>
      </c>
      <c r="G106" s="37" t="s">
        <v>27</v>
      </c>
      <c r="H106" s="37" t="s">
        <v>108</v>
      </c>
      <c r="I106" s="37" t="s">
        <v>38</v>
      </c>
      <c r="J106" s="45" t="s">
        <v>109</v>
      </c>
      <c r="K106" s="34">
        <v>24</v>
      </c>
      <c r="L106" s="45">
        <v>2027</v>
      </c>
      <c r="M106" s="89">
        <v>500000</v>
      </c>
      <c r="N106" s="89">
        <v>418850</v>
      </c>
      <c r="O106" s="89">
        <v>418850</v>
      </c>
      <c r="P106" s="86">
        <f t="shared" si="16"/>
        <v>0.8377</v>
      </c>
      <c r="Q106" s="38"/>
      <c r="R106" s="38"/>
    </row>
    <row r="107" spans="1:18" s="39" customFormat="1" ht="31.2" x14ac:dyDescent="0.25">
      <c r="A107" s="36" t="s">
        <v>116</v>
      </c>
      <c r="B107" s="40" t="s">
        <v>117</v>
      </c>
      <c r="C107" s="40" t="s">
        <v>0</v>
      </c>
      <c r="D107" s="40" t="s">
        <v>0</v>
      </c>
      <c r="E107" s="40" t="s">
        <v>0</v>
      </c>
      <c r="F107" s="40" t="s">
        <v>0</v>
      </c>
      <c r="G107" s="40" t="s">
        <v>0</v>
      </c>
      <c r="H107" s="41" t="s">
        <v>0</v>
      </c>
      <c r="I107" s="41" t="s">
        <v>0</v>
      </c>
      <c r="J107" s="41" t="s">
        <v>0</v>
      </c>
      <c r="K107" s="42" t="s">
        <v>0</v>
      </c>
      <c r="L107" s="41" t="s">
        <v>0</v>
      </c>
      <c r="M107" s="35">
        <f>M108</f>
        <v>282286385.75999999</v>
      </c>
      <c r="N107" s="35">
        <f t="shared" ref="N107:O111" si="24">N108</f>
        <v>214224225.06999999</v>
      </c>
      <c r="O107" s="35">
        <f t="shared" si="24"/>
        <v>214224225.06999999</v>
      </c>
      <c r="P107" s="86">
        <f t="shared" si="16"/>
        <v>0.75888968039759996</v>
      </c>
      <c r="Q107" s="38"/>
      <c r="R107" s="38"/>
    </row>
    <row r="108" spans="1:18" s="39" customFormat="1" ht="31.2" x14ac:dyDescent="0.25">
      <c r="A108" s="36" t="s">
        <v>118</v>
      </c>
      <c r="B108" s="40" t="s">
        <v>117</v>
      </c>
      <c r="C108" s="40" t="s">
        <v>11</v>
      </c>
      <c r="D108" s="40" t="s">
        <v>119</v>
      </c>
      <c r="E108" s="40" t="s">
        <v>0</v>
      </c>
      <c r="F108" s="40" t="s">
        <v>0</v>
      </c>
      <c r="G108" s="40" t="s">
        <v>0</v>
      </c>
      <c r="H108" s="41" t="s">
        <v>0</v>
      </c>
      <c r="I108" s="41" t="s">
        <v>0</v>
      </c>
      <c r="J108" s="41" t="s">
        <v>0</v>
      </c>
      <c r="K108" s="42" t="s">
        <v>0</v>
      </c>
      <c r="L108" s="41" t="s">
        <v>0</v>
      </c>
      <c r="M108" s="35">
        <f>M109</f>
        <v>282286385.75999999</v>
      </c>
      <c r="N108" s="35">
        <f t="shared" si="24"/>
        <v>214224225.06999999</v>
      </c>
      <c r="O108" s="35">
        <f t="shared" si="24"/>
        <v>214224225.06999999</v>
      </c>
      <c r="P108" s="86">
        <f t="shared" si="16"/>
        <v>0.75888968039759996</v>
      </c>
      <c r="Q108" s="38"/>
      <c r="R108" s="38"/>
    </row>
    <row r="109" spans="1:18" s="39" customFormat="1" ht="31.2" x14ac:dyDescent="0.25">
      <c r="A109" s="36" t="s">
        <v>29</v>
      </c>
      <c r="B109" s="40" t="s">
        <v>117</v>
      </c>
      <c r="C109" s="40" t="s">
        <v>11</v>
      </c>
      <c r="D109" s="40" t="s">
        <v>119</v>
      </c>
      <c r="E109" s="40" t="s">
        <v>30</v>
      </c>
      <c r="F109" s="40" t="s">
        <v>0</v>
      </c>
      <c r="G109" s="40" t="s">
        <v>0</v>
      </c>
      <c r="H109" s="41" t="s">
        <v>0</v>
      </c>
      <c r="I109" s="41" t="s">
        <v>0</v>
      </c>
      <c r="J109" s="41" t="s">
        <v>0</v>
      </c>
      <c r="K109" s="42" t="s">
        <v>0</v>
      </c>
      <c r="L109" s="41" t="s">
        <v>0</v>
      </c>
      <c r="M109" s="35">
        <f>M110</f>
        <v>282286385.75999999</v>
      </c>
      <c r="N109" s="35">
        <f t="shared" si="24"/>
        <v>214224225.06999999</v>
      </c>
      <c r="O109" s="35">
        <f t="shared" si="24"/>
        <v>214224225.06999999</v>
      </c>
      <c r="P109" s="86">
        <f t="shared" si="16"/>
        <v>0.75888968039759996</v>
      </c>
      <c r="Q109" s="38"/>
      <c r="R109" s="38"/>
    </row>
    <row r="110" spans="1:18" s="39" customFormat="1" ht="62.4" x14ac:dyDescent="0.25">
      <c r="A110" s="36" t="s">
        <v>43</v>
      </c>
      <c r="B110" s="40" t="s">
        <v>117</v>
      </c>
      <c r="C110" s="40" t="s">
        <v>11</v>
      </c>
      <c r="D110" s="40" t="s">
        <v>119</v>
      </c>
      <c r="E110" s="40" t="s">
        <v>30</v>
      </c>
      <c r="F110" s="40" t="s">
        <v>0</v>
      </c>
      <c r="G110" s="40" t="s">
        <v>0</v>
      </c>
      <c r="H110" s="41" t="s">
        <v>0</v>
      </c>
      <c r="I110" s="41" t="s">
        <v>0</v>
      </c>
      <c r="J110" s="41" t="s">
        <v>0</v>
      </c>
      <c r="K110" s="42" t="s">
        <v>0</v>
      </c>
      <c r="L110" s="41" t="s">
        <v>0</v>
      </c>
      <c r="M110" s="35">
        <f>M111</f>
        <v>282286385.75999999</v>
      </c>
      <c r="N110" s="35">
        <f t="shared" si="24"/>
        <v>214224225.06999999</v>
      </c>
      <c r="O110" s="35">
        <f t="shared" si="24"/>
        <v>214224225.06999999</v>
      </c>
      <c r="P110" s="86">
        <f t="shared" si="16"/>
        <v>0.75888968039759996</v>
      </c>
      <c r="Q110" s="38"/>
      <c r="R110" s="38"/>
    </row>
    <row r="111" spans="1:18" s="39" customFormat="1" ht="15.6" x14ac:dyDescent="0.25">
      <c r="A111" s="43" t="s">
        <v>120</v>
      </c>
      <c r="B111" s="40" t="s">
        <v>117</v>
      </c>
      <c r="C111" s="40" t="s">
        <v>11</v>
      </c>
      <c r="D111" s="40" t="s">
        <v>119</v>
      </c>
      <c r="E111" s="40" t="s">
        <v>30</v>
      </c>
      <c r="F111" s="40" t="s">
        <v>20</v>
      </c>
      <c r="G111" s="40" t="s">
        <v>0</v>
      </c>
      <c r="H111" s="40" t="s">
        <v>0</v>
      </c>
      <c r="I111" s="40" t="s">
        <v>0</v>
      </c>
      <c r="J111" s="40" t="s">
        <v>0</v>
      </c>
      <c r="K111" s="44" t="s">
        <v>0</v>
      </c>
      <c r="L111" s="40" t="s">
        <v>0</v>
      </c>
      <c r="M111" s="35">
        <f>M112</f>
        <v>282286385.75999999</v>
      </c>
      <c r="N111" s="35">
        <f t="shared" si="24"/>
        <v>214224225.06999999</v>
      </c>
      <c r="O111" s="35">
        <f t="shared" si="24"/>
        <v>214224225.06999999</v>
      </c>
      <c r="P111" s="86">
        <f t="shared" si="16"/>
        <v>0.75888968039759996</v>
      </c>
      <c r="Q111" s="38"/>
      <c r="R111" s="38"/>
    </row>
    <row r="112" spans="1:18" s="39" customFormat="1" ht="15.6" x14ac:dyDescent="0.25">
      <c r="A112" s="43" t="s">
        <v>121</v>
      </c>
      <c r="B112" s="40" t="s">
        <v>117</v>
      </c>
      <c r="C112" s="40" t="s">
        <v>11</v>
      </c>
      <c r="D112" s="40" t="s">
        <v>119</v>
      </c>
      <c r="E112" s="40" t="s">
        <v>30</v>
      </c>
      <c r="F112" s="40" t="s">
        <v>20</v>
      </c>
      <c r="G112" s="40" t="s">
        <v>27</v>
      </c>
      <c r="H112" s="40" t="s">
        <v>0</v>
      </c>
      <c r="I112" s="40" t="s">
        <v>0</v>
      </c>
      <c r="J112" s="40" t="s">
        <v>0</v>
      </c>
      <c r="K112" s="44" t="s">
        <v>0</v>
      </c>
      <c r="L112" s="40" t="s">
        <v>0</v>
      </c>
      <c r="M112" s="35">
        <f>M113+M116</f>
        <v>282286385.75999999</v>
      </c>
      <c r="N112" s="35">
        <f t="shared" ref="N112:O112" si="25">N113+N116</f>
        <v>214224225.06999999</v>
      </c>
      <c r="O112" s="35">
        <f t="shared" si="25"/>
        <v>214224225.06999999</v>
      </c>
      <c r="P112" s="86">
        <f t="shared" si="16"/>
        <v>0.75888968039759996</v>
      </c>
      <c r="Q112" s="38"/>
      <c r="R112" s="38"/>
    </row>
    <row r="113" spans="1:18" s="39" customFormat="1" ht="78" x14ac:dyDescent="0.25">
      <c r="A113" s="36" t="s">
        <v>122</v>
      </c>
      <c r="B113" s="40" t="s">
        <v>117</v>
      </c>
      <c r="C113" s="40" t="s">
        <v>11</v>
      </c>
      <c r="D113" s="40" t="s">
        <v>119</v>
      </c>
      <c r="E113" s="40" t="s">
        <v>30</v>
      </c>
      <c r="F113" s="40" t="s">
        <v>20</v>
      </c>
      <c r="G113" s="40" t="s">
        <v>27</v>
      </c>
      <c r="H113" s="40" t="s">
        <v>284</v>
      </c>
      <c r="I113" s="41" t="s">
        <v>0</v>
      </c>
      <c r="J113" s="41" t="s">
        <v>0</v>
      </c>
      <c r="K113" s="42" t="s">
        <v>0</v>
      </c>
      <c r="L113" s="41" t="s">
        <v>0</v>
      </c>
      <c r="M113" s="35">
        <f>M114</f>
        <v>273646835.75999999</v>
      </c>
      <c r="N113" s="35">
        <f t="shared" ref="N113:O114" si="26">N114</f>
        <v>214224225.06999999</v>
      </c>
      <c r="O113" s="35">
        <f t="shared" si="26"/>
        <v>214224225.06999999</v>
      </c>
      <c r="P113" s="86">
        <f t="shared" si="16"/>
        <v>0.78284926801742305</v>
      </c>
      <c r="Q113" s="38"/>
      <c r="R113" s="38"/>
    </row>
    <row r="114" spans="1:18" s="39" customFormat="1" ht="46.8" x14ac:dyDescent="0.25">
      <c r="A114" s="36" t="s">
        <v>37</v>
      </c>
      <c r="B114" s="40" t="s">
        <v>117</v>
      </c>
      <c r="C114" s="40" t="s">
        <v>11</v>
      </c>
      <c r="D114" s="40" t="s">
        <v>119</v>
      </c>
      <c r="E114" s="40" t="s">
        <v>30</v>
      </c>
      <c r="F114" s="40" t="s">
        <v>20</v>
      </c>
      <c r="G114" s="40" t="s">
        <v>27</v>
      </c>
      <c r="H114" s="40" t="s">
        <v>284</v>
      </c>
      <c r="I114" s="40" t="s">
        <v>38</v>
      </c>
      <c r="J114" s="40" t="s">
        <v>0</v>
      </c>
      <c r="K114" s="44" t="s">
        <v>0</v>
      </c>
      <c r="L114" s="40" t="s">
        <v>0</v>
      </c>
      <c r="M114" s="35">
        <f>M115</f>
        <v>273646835.75999999</v>
      </c>
      <c r="N114" s="35">
        <f t="shared" si="26"/>
        <v>214224225.06999999</v>
      </c>
      <c r="O114" s="35">
        <f t="shared" si="26"/>
        <v>214224225.06999999</v>
      </c>
      <c r="P114" s="86">
        <f t="shared" si="16"/>
        <v>0.78284926801742305</v>
      </c>
      <c r="Q114" s="38"/>
      <c r="R114" s="38"/>
    </row>
    <row r="115" spans="1:18" s="39" customFormat="1" ht="31.2" x14ac:dyDescent="0.25">
      <c r="A115" s="88" t="s">
        <v>123</v>
      </c>
      <c r="B115" s="37" t="s">
        <v>117</v>
      </c>
      <c r="C115" s="37" t="s">
        <v>11</v>
      </c>
      <c r="D115" s="37" t="s">
        <v>119</v>
      </c>
      <c r="E115" s="37" t="s">
        <v>30</v>
      </c>
      <c r="F115" s="37" t="s">
        <v>20</v>
      </c>
      <c r="G115" s="37" t="s">
        <v>27</v>
      </c>
      <c r="H115" s="37" t="s">
        <v>284</v>
      </c>
      <c r="I115" s="37" t="s">
        <v>38</v>
      </c>
      <c r="J115" s="45" t="s">
        <v>124</v>
      </c>
      <c r="K115" s="34" t="s">
        <v>155</v>
      </c>
      <c r="L115" s="45" t="s">
        <v>42</v>
      </c>
      <c r="M115" s="89">
        <v>273646835.75999999</v>
      </c>
      <c r="N115" s="89">
        <v>214224225.06999999</v>
      </c>
      <c r="O115" s="89">
        <v>214224225.06999999</v>
      </c>
      <c r="P115" s="86">
        <f t="shared" si="16"/>
        <v>0.78284926801742305</v>
      </c>
      <c r="Q115" s="38"/>
      <c r="R115" s="38"/>
    </row>
    <row r="116" spans="1:18" s="39" customFormat="1" ht="78" x14ac:dyDescent="0.25">
      <c r="A116" s="36" t="s">
        <v>122</v>
      </c>
      <c r="B116" s="40" t="s">
        <v>117</v>
      </c>
      <c r="C116" s="40" t="s">
        <v>11</v>
      </c>
      <c r="D116" s="40" t="s">
        <v>119</v>
      </c>
      <c r="E116" s="40" t="s">
        <v>30</v>
      </c>
      <c r="F116" s="40" t="s">
        <v>20</v>
      </c>
      <c r="G116" s="40" t="s">
        <v>27</v>
      </c>
      <c r="H116" s="40" t="s">
        <v>125</v>
      </c>
      <c r="I116" s="41" t="s">
        <v>0</v>
      </c>
      <c r="J116" s="41" t="s">
        <v>0</v>
      </c>
      <c r="K116" s="42" t="s">
        <v>0</v>
      </c>
      <c r="L116" s="41" t="s">
        <v>0</v>
      </c>
      <c r="M116" s="35">
        <f>M117</f>
        <v>8639550</v>
      </c>
      <c r="N116" s="35">
        <f t="shared" ref="N116:O116" si="27">N117</f>
        <v>0</v>
      </c>
      <c r="O116" s="35">
        <f t="shared" si="27"/>
        <v>0</v>
      </c>
      <c r="P116" s="86">
        <f t="shared" si="16"/>
        <v>0</v>
      </c>
      <c r="Q116" s="38"/>
      <c r="R116" s="38"/>
    </row>
    <row r="117" spans="1:18" s="39" customFormat="1" ht="46.8" x14ac:dyDescent="0.25">
      <c r="A117" s="36" t="s">
        <v>37</v>
      </c>
      <c r="B117" s="40" t="s">
        <v>117</v>
      </c>
      <c r="C117" s="40" t="s">
        <v>11</v>
      </c>
      <c r="D117" s="40" t="s">
        <v>119</v>
      </c>
      <c r="E117" s="40" t="s">
        <v>30</v>
      </c>
      <c r="F117" s="40" t="s">
        <v>20</v>
      </c>
      <c r="G117" s="40" t="s">
        <v>27</v>
      </c>
      <c r="H117" s="40" t="s">
        <v>125</v>
      </c>
      <c r="I117" s="40" t="s">
        <v>38</v>
      </c>
      <c r="J117" s="40" t="s">
        <v>0</v>
      </c>
      <c r="K117" s="44" t="s">
        <v>0</v>
      </c>
      <c r="L117" s="40" t="s">
        <v>0</v>
      </c>
      <c r="M117" s="35">
        <f>M118+M119</f>
        <v>8639550</v>
      </c>
      <c r="N117" s="35">
        <f t="shared" ref="N117:O117" si="28">N118+N119</f>
        <v>0</v>
      </c>
      <c r="O117" s="35">
        <f t="shared" si="28"/>
        <v>0</v>
      </c>
      <c r="P117" s="86">
        <f t="shared" ref="P117:P129" si="29">O117/M117</f>
        <v>0</v>
      </c>
      <c r="Q117" s="38"/>
      <c r="R117" s="38"/>
    </row>
    <row r="118" spans="1:18" s="39" customFormat="1" ht="15.6" x14ac:dyDescent="0.25">
      <c r="A118" s="88" t="s">
        <v>126</v>
      </c>
      <c r="B118" s="37" t="s">
        <v>117</v>
      </c>
      <c r="C118" s="37" t="s">
        <v>11</v>
      </c>
      <c r="D118" s="37" t="s">
        <v>119</v>
      </c>
      <c r="E118" s="37" t="s">
        <v>30</v>
      </c>
      <c r="F118" s="37" t="s">
        <v>20</v>
      </c>
      <c r="G118" s="37" t="s">
        <v>27</v>
      </c>
      <c r="H118" s="37" t="s">
        <v>125</v>
      </c>
      <c r="I118" s="37" t="s">
        <v>38</v>
      </c>
      <c r="J118" s="45" t="s">
        <v>124</v>
      </c>
      <c r="K118" s="34" t="s">
        <v>156</v>
      </c>
      <c r="L118" s="45">
        <v>2028</v>
      </c>
      <c r="M118" s="89">
        <f>67531790+3200000+255907760-320000000</f>
        <v>6639550</v>
      </c>
      <c r="N118" s="89">
        <v>0</v>
      </c>
      <c r="O118" s="89">
        <v>0</v>
      </c>
      <c r="P118" s="86">
        <f t="shared" si="29"/>
        <v>0</v>
      </c>
      <c r="Q118" s="38"/>
      <c r="R118" s="38"/>
    </row>
    <row r="119" spans="1:18" s="39" customFormat="1" ht="31.2" x14ac:dyDescent="0.25">
      <c r="A119" s="88" t="s">
        <v>148</v>
      </c>
      <c r="B119" s="37" t="s">
        <v>117</v>
      </c>
      <c r="C119" s="37" t="s">
        <v>11</v>
      </c>
      <c r="D119" s="37" t="s">
        <v>119</v>
      </c>
      <c r="E119" s="37" t="s">
        <v>30</v>
      </c>
      <c r="F119" s="37" t="s">
        <v>20</v>
      </c>
      <c r="G119" s="37" t="s">
        <v>27</v>
      </c>
      <c r="H119" s="37" t="s">
        <v>125</v>
      </c>
      <c r="I119" s="37" t="s">
        <v>38</v>
      </c>
      <c r="J119" s="45" t="s">
        <v>124</v>
      </c>
      <c r="K119" s="34" t="s">
        <v>156</v>
      </c>
      <c r="L119" s="45" t="s">
        <v>127</v>
      </c>
      <c r="M119" s="89">
        <v>2000000</v>
      </c>
      <c r="N119" s="89">
        <v>0</v>
      </c>
      <c r="O119" s="89">
        <v>0</v>
      </c>
      <c r="P119" s="86">
        <f t="shared" si="29"/>
        <v>0</v>
      </c>
      <c r="Q119" s="38"/>
      <c r="R119" s="38"/>
    </row>
    <row r="120" spans="1:18" s="39" customFormat="1" ht="31.2" x14ac:dyDescent="0.25">
      <c r="A120" s="36" t="s">
        <v>134</v>
      </c>
      <c r="B120" s="40" t="s">
        <v>135</v>
      </c>
      <c r="C120" s="40" t="s">
        <v>0</v>
      </c>
      <c r="D120" s="40" t="s">
        <v>0</v>
      </c>
      <c r="E120" s="40" t="s">
        <v>0</v>
      </c>
      <c r="F120" s="40" t="s">
        <v>0</v>
      </c>
      <c r="G120" s="40" t="s">
        <v>0</v>
      </c>
      <c r="H120" s="41" t="s">
        <v>0</v>
      </c>
      <c r="I120" s="41" t="s">
        <v>0</v>
      </c>
      <c r="J120" s="41" t="s">
        <v>0</v>
      </c>
      <c r="K120" s="42" t="s">
        <v>0</v>
      </c>
      <c r="L120" s="41" t="s">
        <v>0</v>
      </c>
      <c r="M120" s="35">
        <f t="shared" ref="M120:O126" si="30">M121</f>
        <v>323384276.66999996</v>
      </c>
      <c r="N120" s="35">
        <f t="shared" si="30"/>
        <v>156504128.75999999</v>
      </c>
      <c r="O120" s="35">
        <f t="shared" si="30"/>
        <v>323384276.66999996</v>
      </c>
      <c r="P120" s="86">
        <f t="shared" si="29"/>
        <v>1</v>
      </c>
      <c r="Q120" s="38"/>
      <c r="R120" s="38"/>
    </row>
    <row r="121" spans="1:18" s="39" customFormat="1" ht="39.75" customHeight="1" x14ac:dyDescent="0.25">
      <c r="A121" s="36" t="s">
        <v>136</v>
      </c>
      <c r="B121" s="40" t="s">
        <v>135</v>
      </c>
      <c r="C121" s="40" t="s">
        <v>12</v>
      </c>
      <c r="D121" s="40" t="s">
        <v>27</v>
      </c>
      <c r="E121" s="40" t="s">
        <v>0</v>
      </c>
      <c r="F121" s="40" t="s">
        <v>0</v>
      </c>
      <c r="G121" s="40" t="s">
        <v>0</v>
      </c>
      <c r="H121" s="41" t="s">
        <v>0</v>
      </c>
      <c r="I121" s="41" t="s">
        <v>0</v>
      </c>
      <c r="J121" s="41" t="s">
        <v>0</v>
      </c>
      <c r="K121" s="42" t="s">
        <v>0</v>
      </c>
      <c r="L121" s="41" t="s">
        <v>0</v>
      </c>
      <c r="M121" s="35">
        <f t="shared" si="30"/>
        <v>323384276.66999996</v>
      </c>
      <c r="N121" s="35">
        <f t="shared" si="30"/>
        <v>156504128.75999999</v>
      </c>
      <c r="O121" s="35">
        <f t="shared" si="30"/>
        <v>323384276.66999996</v>
      </c>
      <c r="P121" s="86">
        <f t="shared" si="29"/>
        <v>1</v>
      </c>
      <c r="Q121" s="38"/>
      <c r="R121" s="38"/>
    </row>
    <row r="122" spans="1:18" s="39" customFormat="1" ht="31.2" x14ac:dyDescent="0.25">
      <c r="A122" s="36" t="s">
        <v>29</v>
      </c>
      <c r="B122" s="40" t="s">
        <v>135</v>
      </c>
      <c r="C122" s="40" t="s">
        <v>12</v>
      </c>
      <c r="D122" s="40" t="s">
        <v>27</v>
      </c>
      <c r="E122" s="40" t="s">
        <v>30</v>
      </c>
      <c r="F122" s="40" t="s">
        <v>0</v>
      </c>
      <c r="G122" s="40" t="s">
        <v>0</v>
      </c>
      <c r="H122" s="41" t="s">
        <v>0</v>
      </c>
      <c r="I122" s="41" t="s">
        <v>0</v>
      </c>
      <c r="J122" s="41" t="s">
        <v>0</v>
      </c>
      <c r="K122" s="42" t="s">
        <v>0</v>
      </c>
      <c r="L122" s="41" t="s">
        <v>0</v>
      </c>
      <c r="M122" s="35">
        <f t="shared" si="30"/>
        <v>323384276.66999996</v>
      </c>
      <c r="N122" s="35">
        <f t="shared" si="30"/>
        <v>156504128.75999999</v>
      </c>
      <c r="O122" s="35">
        <f t="shared" si="30"/>
        <v>323384276.66999996</v>
      </c>
      <c r="P122" s="86">
        <f t="shared" si="29"/>
        <v>1</v>
      </c>
      <c r="Q122" s="38"/>
      <c r="R122" s="38"/>
    </row>
    <row r="123" spans="1:18" s="39" customFormat="1" ht="90" customHeight="1" x14ac:dyDescent="0.25">
      <c r="A123" s="36" t="s">
        <v>43</v>
      </c>
      <c r="B123" s="40" t="s">
        <v>135</v>
      </c>
      <c r="C123" s="40" t="s">
        <v>12</v>
      </c>
      <c r="D123" s="40" t="s">
        <v>27</v>
      </c>
      <c r="E123" s="40" t="s">
        <v>30</v>
      </c>
      <c r="F123" s="40" t="s">
        <v>0</v>
      </c>
      <c r="G123" s="40" t="s">
        <v>0</v>
      </c>
      <c r="H123" s="41" t="s">
        <v>0</v>
      </c>
      <c r="I123" s="41" t="s">
        <v>0</v>
      </c>
      <c r="J123" s="41" t="s">
        <v>0</v>
      </c>
      <c r="K123" s="42" t="s">
        <v>0</v>
      </c>
      <c r="L123" s="41" t="s">
        <v>0</v>
      </c>
      <c r="M123" s="35">
        <f t="shared" si="30"/>
        <v>323384276.66999996</v>
      </c>
      <c r="N123" s="35">
        <f t="shared" si="30"/>
        <v>156504128.75999999</v>
      </c>
      <c r="O123" s="35">
        <f t="shared" si="30"/>
        <v>323384276.66999996</v>
      </c>
      <c r="P123" s="86">
        <f t="shared" si="29"/>
        <v>1</v>
      </c>
      <c r="Q123" s="38"/>
      <c r="R123" s="38"/>
    </row>
    <row r="124" spans="1:18" s="39" customFormat="1" ht="15.6" x14ac:dyDescent="0.25">
      <c r="A124" s="43" t="s">
        <v>46</v>
      </c>
      <c r="B124" s="40" t="s">
        <v>135</v>
      </c>
      <c r="C124" s="40" t="s">
        <v>12</v>
      </c>
      <c r="D124" s="40" t="s">
        <v>27</v>
      </c>
      <c r="E124" s="40" t="s">
        <v>30</v>
      </c>
      <c r="F124" s="40" t="s">
        <v>47</v>
      </c>
      <c r="G124" s="40" t="s">
        <v>0</v>
      </c>
      <c r="H124" s="40" t="s">
        <v>0</v>
      </c>
      <c r="I124" s="40" t="s">
        <v>0</v>
      </c>
      <c r="J124" s="40" t="s">
        <v>0</v>
      </c>
      <c r="K124" s="44" t="s">
        <v>0</v>
      </c>
      <c r="L124" s="40" t="s">
        <v>0</v>
      </c>
      <c r="M124" s="35">
        <f t="shared" si="30"/>
        <v>323384276.66999996</v>
      </c>
      <c r="N124" s="35">
        <f t="shared" si="30"/>
        <v>156504128.75999999</v>
      </c>
      <c r="O124" s="35">
        <f t="shared" si="30"/>
        <v>323384276.66999996</v>
      </c>
      <c r="P124" s="86">
        <f t="shared" si="29"/>
        <v>1</v>
      </c>
      <c r="Q124" s="38"/>
      <c r="R124" s="38"/>
    </row>
    <row r="125" spans="1:18" s="39" customFormat="1" ht="15.6" x14ac:dyDescent="0.25">
      <c r="A125" s="43" t="s">
        <v>137</v>
      </c>
      <c r="B125" s="40" t="s">
        <v>135</v>
      </c>
      <c r="C125" s="40" t="s">
        <v>12</v>
      </c>
      <c r="D125" s="40" t="s">
        <v>27</v>
      </c>
      <c r="E125" s="40" t="s">
        <v>30</v>
      </c>
      <c r="F125" s="40" t="s">
        <v>47</v>
      </c>
      <c r="G125" s="40" t="s">
        <v>73</v>
      </c>
      <c r="H125" s="40" t="s">
        <v>0</v>
      </c>
      <c r="I125" s="40" t="s">
        <v>0</v>
      </c>
      <c r="J125" s="40" t="s">
        <v>0</v>
      </c>
      <c r="K125" s="44" t="s">
        <v>0</v>
      </c>
      <c r="L125" s="40" t="s">
        <v>0</v>
      </c>
      <c r="M125" s="35">
        <f t="shared" si="30"/>
        <v>323384276.66999996</v>
      </c>
      <c r="N125" s="35">
        <f t="shared" si="30"/>
        <v>156504128.75999999</v>
      </c>
      <c r="O125" s="35">
        <f t="shared" si="30"/>
        <v>323384276.66999996</v>
      </c>
      <c r="P125" s="86">
        <f t="shared" si="29"/>
        <v>1</v>
      </c>
      <c r="Q125" s="38"/>
      <c r="R125" s="38"/>
    </row>
    <row r="126" spans="1:18" s="39" customFormat="1" ht="125.4" customHeight="1" x14ac:dyDescent="0.25">
      <c r="A126" s="36" t="s">
        <v>138</v>
      </c>
      <c r="B126" s="40" t="s">
        <v>135</v>
      </c>
      <c r="C126" s="40" t="s">
        <v>12</v>
      </c>
      <c r="D126" s="40" t="s">
        <v>27</v>
      </c>
      <c r="E126" s="40" t="s">
        <v>30</v>
      </c>
      <c r="F126" s="40" t="s">
        <v>47</v>
      </c>
      <c r="G126" s="40" t="s">
        <v>73</v>
      </c>
      <c r="H126" s="40" t="s">
        <v>139</v>
      </c>
      <c r="I126" s="41" t="s">
        <v>0</v>
      </c>
      <c r="J126" s="41" t="s">
        <v>0</v>
      </c>
      <c r="K126" s="42" t="s">
        <v>0</v>
      </c>
      <c r="L126" s="41" t="s">
        <v>0</v>
      </c>
      <c r="M126" s="35">
        <f t="shared" si="30"/>
        <v>323384276.66999996</v>
      </c>
      <c r="N126" s="35">
        <f t="shared" si="30"/>
        <v>156504128.75999999</v>
      </c>
      <c r="O126" s="35">
        <f t="shared" si="30"/>
        <v>323384276.66999996</v>
      </c>
      <c r="P126" s="86">
        <f t="shared" si="29"/>
        <v>1</v>
      </c>
      <c r="Q126" s="38"/>
      <c r="R126" s="38"/>
    </row>
    <row r="127" spans="1:18" s="39" customFormat="1" ht="76.650000000000006" customHeight="1" x14ac:dyDescent="0.25">
      <c r="A127" s="36" t="s">
        <v>37</v>
      </c>
      <c r="B127" s="40" t="s">
        <v>135</v>
      </c>
      <c r="C127" s="40" t="s">
        <v>12</v>
      </c>
      <c r="D127" s="40" t="s">
        <v>27</v>
      </c>
      <c r="E127" s="40" t="s">
        <v>30</v>
      </c>
      <c r="F127" s="40" t="s">
        <v>47</v>
      </c>
      <c r="G127" s="40" t="s">
        <v>73</v>
      </c>
      <c r="H127" s="40" t="s">
        <v>139</v>
      </c>
      <c r="I127" s="40" t="s">
        <v>38</v>
      </c>
      <c r="J127" s="40" t="s">
        <v>0</v>
      </c>
      <c r="K127" s="44" t="s">
        <v>0</v>
      </c>
      <c r="L127" s="40" t="s">
        <v>0</v>
      </c>
      <c r="M127" s="35">
        <f>M128+M129</f>
        <v>323384276.66999996</v>
      </c>
      <c r="N127" s="35">
        <f t="shared" ref="N127:O127" si="31">N128+N129</f>
        <v>156504128.75999999</v>
      </c>
      <c r="O127" s="35">
        <f t="shared" si="31"/>
        <v>323384276.66999996</v>
      </c>
      <c r="P127" s="86">
        <f t="shared" si="29"/>
        <v>1</v>
      </c>
      <c r="Q127" s="38"/>
      <c r="R127" s="38"/>
    </row>
    <row r="128" spans="1:18" s="39" customFormat="1" ht="39.6" x14ac:dyDescent="0.25">
      <c r="A128" s="88" t="s">
        <v>140</v>
      </c>
      <c r="B128" s="37" t="s">
        <v>135</v>
      </c>
      <c r="C128" s="37" t="s">
        <v>12</v>
      </c>
      <c r="D128" s="37" t="s">
        <v>27</v>
      </c>
      <c r="E128" s="37" t="s">
        <v>30</v>
      </c>
      <c r="F128" s="37" t="s">
        <v>47</v>
      </c>
      <c r="G128" s="37" t="s">
        <v>73</v>
      </c>
      <c r="H128" s="37" t="s">
        <v>139</v>
      </c>
      <c r="I128" s="37" t="s">
        <v>38</v>
      </c>
      <c r="J128" s="45" t="s">
        <v>141</v>
      </c>
      <c r="K128" s="34" t="s">
        <v>157</v>
      </c>
      <c r="L128" s="45">
        <v>2025</v>
      </c>
      <c r="M128" s="89">
        <v>203411121.66999999</v>
      </c>
      <c r="N128" s="89">
        <v>156504128.75999999</v>
      </c>
      <c r="O128" s="89">
        <v>203411121.66999999</v>
      </c>
      <c r="P128" s="86">
        <f t="shared" si="29"/>
        <v>1</v>
      </c>
      <c r="Q128" s="38"/>
      <c r="R128" s="38"/>
    </row>
    <row r="129" spans="1:19" s="1" customFormat="1" ht="31.2" x14ac:dyDescent="0.25">
      <c r="A129" s="88" t="s">
        <v>323</v>
      </c>
      <c r="B129" s="37" t="s">
        <v>135</v>
      </c>
      <c r="C129" s="37" t="s">
        <v>12</v>
      </c>
      <c r="D129" s="37" t="s">
        <v>27</v>
      </c>
      <c r="E129" s="37" t="s">
        <v>30</v>
      </c>
      <c r="F129" s="37" t="s">
        <v>47</v>
      </c>
      <c r="G129" s="37" t="s">
        <v>73</v>
      </c>
      <c r="H129" s="37" t="s">
        <v>139</v>
      </c>
      <c r="I129" s="37" t="s">
        <v>38</v>
      </c>
      <c r="J129" s="45" t="s">
        <v>142</v>
      </c>
      <c r="K129" s="34" t="s">
        <v>11</v>
      </c>
      <c r="L129" s="45">
        <v>2030</v>
      </c>
      <c r="M129" s="89">
        <f>350439550+140000000-370466395</f>
        <v>119973155</v>
      </c>
      <c r="N129" s="89">
        <v>0</v>
      </c>
      <c r="O129" s="89">
        <v>119973155</v>
      </c>
      <c r="P129" s="86">
        <f t="shared" si="29"/>
        <v>1</v>
      </c>
      <c r="Q129" s="38"/>
      <c r="R129" s="38"/>
    </row>
    <row r="131" spans="1:19" ht="2.25" customHeight="1" x14ac:dyDescent="0.25"/>
    <row r="132" spans="1:19" hidden="1" x14ac:dyDescent="0.25">
      <c r="A132"/>
      <c r="B132"/>
      <c r="C132"/>
      <c r="D132"/>
      <c r="E132"/>
      <c r="F132"/>
      <c r="G132"/>
      <c r="H132"/>
      <c r="I132"/>
      <c r="J132"/>
      <c r="K132" s="106"/>
      <c r="L132"/>
      <c r="M132"/>
      <c r="N132"/>
      <c r="O132"/>
      <c r="P132"/>
      <c r="Q132" s="3"/>
      <c r="S132" s="3"/>
    </row>
    <row r="133" spans="1:19" ht="11.25" customHeight="1" x14ac:dyDescent="0.25">
      <c r="A133"/>
      <c r="B133"/>
      <c r="C133"/>
      <c r="D133"/>
      <c r="E133"/>
      <c r="F133"/>
      <c r="G133"/>
      <c r="H133"/>
      <c r="I133"/>
      <c r="J133"/>
      <c r="K133" s="106"/>
      <c r="L133"/>
      <c r="M133"/>
      <c r="N133"/>
      <c r="O133"/>
      <c r="P133"/>
      <c r="Q133" s="3"/>
      <c r="S133" s="3"/>
    </row>
    <row r="134" spans="1:19" ht="21" x14ac:dyDescent="0.4">
      <c r="A134" s="119" t="s">
        <v>410</v>
      </c>
      <c r="B134" s="119"/>
      <c r="C134" s="119"/>
      <c r="D134" s="119"/>
      <c r="E134"/>
      <c r="F134"/>
      <c r="G134"/>
      <c r="H134"/>
      <c r="I134"/>
      <c r="J134"/>
      <c r="K134"/>
      <c r="L134"/>
      <c r="M134" s="120" t="s">
        <v>411</v>
      </c>
      <c r="N134" s="120"/>
      <c r="O134" s="120"/>
      <c r="P134" s="120"/>
      <c r="Q134" s="3"/>
      <c r="S134" s="3"/>
    </row>
    <row r="135" spans="1:19" ht="27" customHeight="1" x14ac:dyDescent="0.4">
      <c r="A135" s="107"/>
      <c r="B135" s="107"/>
      <c r="C135" s="107"/>
      <c r="D135" s="107"/>
      <c r="E135"/>
      <c r="F135"/>
      <c r="G135"/>
      <c r="H135"/>
      <c r="I135"/>
      <c r="J135"/>
      <c r="K135"/>
      <c r="L135"/>
      <c r="M135" s="108"/>
      <c r="N135" s="108"/>
      <c r="O135" s="108"/>
      <c r="P135" s="108"/>
      <c r="Q135" s="3"/>
      <c r="S135" s="3"/>
    </row>
    <row r="136" spans="1:19" ht="5.25" customHeight="1" x14ac:dyDescent="0.4">
      <c r="A136" s="107"/>
      <c r="B136" s="107"/>
      <c r="C136" s="107"/>
      <c r="D136" s="107"/>
      <c r="E136"/>
      <c r="F136"/>
      <c r="G136"/>
      <c r="H136"/>
      <c r="I136"/>
      <c r="J136"/>
      <c r="K136"/>
      <c r="L136"/>
      <c r="M136" s="108"/>
      <c r="N136" s="108"/>
      <c r="O136" s="108"/>
      <c r="P136" s="108"/>
      <c r="Q136" s="3"/>
      <c r="S136" s="3"/>
    </row>
    <row r="137" spans="1:19" ht="18" x14ac:dyDescent="0.35">
      <c r="A137" s="109"/>
      <c r="K137" s="18"/>
      <c r="P137" s="18"/>
      <c r="Q137" s="3"/>
      <c r="S137" s="3"/>
    </row>
    <row r="138" spans="1:19" ht="18" x14ac:dyDescent="0.35">
      <c r="A138" s="109" t="s">
        <v>412</v>
      </c>
      <c r="K138" s="18"/>
      <c r="P138" s="18"/>
      <c r="Q138" s="3"/>
      <c r="S138" s="3"/>
    </row>
    <row r="139" spans="1:19" ht="18" x14ac:dyDescent="0.35">
      <c r="A139" s="109" t="s">
        <v>413</v>
      </c>
      <c r="K139" s="18"/>
      <c r="P139" s="18"/>
      <c r="Q139" s="3"/>
      <c r="S139" s="3"/>
    </row>
  </sheetData>
  <mergeCells count="6">
    <mergeCell ref="M1:P1"/>
    <mergeCell ref="A134:D134"/>
    <mergeCell ref="M134:P134"/>
    <mergeCell ref="A3:O3"/>
    <mergeCell ref="Q89:R89"/>
    <mergeCell ref="A2:P2"/>
  </mergeCells>
  <pageMargins left="0.39370078740157483" right="0.39370078740157483" top="0.39370078740157483" bottom="0.39370078740157483" header="0.31496062992125984" footer="0.31496062992125984"/>
  <pageSetup paperSize="9" scale="67" fitToHeight="0" orientation="landscape" r:id="rId1"/>
  <headerFooter differentFirst="1">
    <firstHeader>&amp;L&amp;P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9"/>
  <sheetViews>
    <sheetView view="pageBreakPreview" topLeftCell="A242" zoomScale="85" zoomScaleNormal="100" zoomScaleSheetLayoutView="85" workbookViewId="0">
      <selection activeCell="C98" sqref="C98"/>
    </sheetView>
  </sheetViews>
  <sheetFormatPr defaultColWidth="9.33203125" defaultRowHeight="13.2" x14ac:dyDescent="0.25"/>
  <cols>
    <col min="1" max="1" width="49" style="6" customWidth="1"/>
    <col min="2" max="2" width="5.6640625" style="6" customWidth="1"/>
    <col min="3" max="3" width="8.44140625" style="6" customWidth="1"/>
    <col min="4" max="4" width="6.33203125" style="6" customWidth="1"/>
    <col min="5" max="5" width="7.77734375" style="6" bestFit="1" customWidth="1"/>
    <col min="6" max="6" width="5.109375" style="6" customWidth="1"/>
    <col min="7" max="7" width="4.109375" style="6" customWidth="1"/>
    <col min="8" max="8" width="10" style="6" customWidth="1"/>
    <col min="9" max="9" width="7.109375" style="6" customWidth="1"/>
    <col min="10" max="10" width="14.33203125" style="6" customWidth="1"/>
    <col min="11" max="11" width="12.109375" style="7" customWidth="1"/>
    <col min="12" max="12" width="9.33203125" style="6" customWidth="1"/>
    <col min="13" max="13" width="22.44140625" style="6" customWidth="1"/>
    <col min="14" max="14" width="22.6640625" style="6" customWidth="1"/>
    <col min="15" max="15" width="21.33203125" style="6" customWidth="1"/>
    <col min="16" max="16" width="24.6640625" customWidth="1"/>
    <col min="17" max="18" width="22" style="9" customWidth="1"/>
    <col min="19" max="16384" width="9.33203125" style="5"/>
  </cols>
  <sheetData>
    <row r="1" spans="1:19" ht="40.5" customHeight="1" x14ac:dyDescent="0.25">
      <c r="A1" s="56" t="s">
        <v>0</v>
      </c>
      <c r="B1" s="56" t="s">
        <v>0</v>
      </c>
      <c r="C1" s="56" t="s">
        <v>0</v>
      </c>
      <c r="D1" s="56" t="s">
        <v>0</v>
      </c>
      <c r="E1" s="56" t="s">
        <v>0</v>
      </c>
      <c r="F1" s="56" t="s">
        <v>0</v>
      </c>
      <c r="G1" s="57" t="s">
        <v>0</v>
      </c>
      <c r="H1" s="57" t="s">
        <v>0</v>
      </c>
      <c r="I1" s="57" t="s">
        <v>0</v>
      </c>
      <c r="J1" s="58"/>
      <c r="K1" s="59"/>
      <c r="L1" s="58"/>
      <c r="M1" s="126" t="s">
        <v>415</v>
      </c>
      <c r="N1" s="126"/>
      <c r="O1" s="126"/>
      <c r="P1" s="126"/>
      <c r="Q1" s="3"/>
      <c r="R1" s="3"/>
      <c r="S1"/>
    </row>
    <row r="2" spans="1:19" ht="15.75" customHeight="1" x14ac:dyDescent="0.25">
      <c r="A2" s="125" t="s">
        <v>414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3"/>
      <c r="R2" s="3"/>
      <c r="S2"/>
    </row>
    <row r="3" spans="1:19" ht="15.6" x14ac:dyDescent="0.25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Q3" s="3"/>
      <c r="R3" s="3"/>
      <c r="S3"/>
    </row>
    <row r="4" spans="1:19" ht="39.6" x14ac:dyDescent="0.25">
      <c r="A4" s="33" t="s">
        <v>259</v>
      </c>
      <c r="B4" s="33" t="s">
        <v>2</v>
      </c>
      <c r="C4" s="33" t="s">
        <v>144</v>
      </c>
      <c r="D4" s="33" t="s">
        <v>145</v>
      </c>
      <c r="E4" s="33" t="s">
        <v>3</v>
      </c>
      <c r="F4" s="33" t="s">
        <v>4</v>
      </c>
      <c r="G4" s="33" t="s">
        <v>5</v>
      </c>
      <c r="H4" s="33" t="s">
        <v>6</v>
      </c>
      <c r="I4" s="33" t="s">
        <v>7</v>
      </c>
      <c r="J4" s="34" t="s">
        <v>8</v>
      </c>
      <c r="K4" s="34" t="s">
        <v>9</v>
      </c>
      <c r="L4" s="34" t="s">
        <v>10</v>
      </c>
      <c r="M4" s="33" t="s">
        <v>402</v>
      </c>
      <c r="N4" s="33" t="s">
        <v>403</v>
      </c>
      <c r="O4" s="110" t="s">
        <v>404</v>
      </c>
      <c r="P4" s="80" t="s">
        <v>406</v>
      </c>
      <c r="Q4" s="3"/>
      <c r="R4" s="3"/>
      <c r="S4"/>
    </row>
    <row r="5" spans="1:19" ht="15.6" x14ac:dyDescent="0.25">
      <c r="A5" s="60" t="s">
        <v>11</v>
      </c>
      <c r="B5" s="60" t="s">
        <v>12</v>
      </c>
      <c r="C5" s="60" t="s">
        <v>13</v>
      </c>
      <c r="D5" s="60" t="s">
        <v>14</v>
      </c>
      <c r="E5" s="60" t="s">
        <v>15</v>
      </c>
      <c r="F5" s="60" t="s">
        <v>16</v>
      </c>
      <c r="G5" s="60" t="s">
        <v>17</v>
      </c>
      <c r="H5" s="60" t="s">
        <v>18</v>
      </c>
      <c r="I5" s="60" t="s">
        <v>19</v>
      </c>
      <c r="J5" s="60">
        <v>10</v>
      </c>
      <c r="K5" s="61">
        <v>11</v>
      </c>
      <c r="L5" s="60">
        <v>12</v>
      </c>
      <c r="M5" s="60">
        <v>13</v>
      </c>
      <c r="N5" s="60">
        <v>14</v>
      </c>
      <c r="O5" s="111">
        <v>15</v>
      </c>
      <c r="P5" s="112">
        <v>16</v>
      </c>
      <c r="Q5" s="3"/>
      <c r="R5" s="3"/>
      <c r="S5"/>
    </row>
    <row r="6" spans="1:19" s="29" customFormat="1" ht="15.6" x14ac:dyDescent="0.25">
      <c r="A6" s="62" t="s">
        <v>25</v>
      </c>
      <c r="B6" s="60" t="s">
        <v>0</v>
      </c>
      <c r="C6" s="60" t="s">
        <v>0</v>
      </c>
      <c r="D6" s="60" t="s">
        <v>0</v>
      </c>
      <c r="E6" s="60" t="s">
        <v>0</v>
      </c>
      <c r="F6" s="60" t="s">
        <v>0</v>
      </c>
      <c r="G6" s="60" t="s">
        <v>0</v>
      </c>
      <c r="H6" s="60" t="s">
        <v>0</v>
      </c>
      <c r="I6" s="60" t="s">
        <v>0</v>
      </c>
      <c r="J6" s="60" t="s">
        <v>0</v>
      </c>
      <c r="K6" s="61" t="s">
        <v>0</v>
      </c>
      <c r="L6" s="60" t="s">
        <v>0</v>
      </c>
      <c r="M6" s="63">
        <f>M7+M24+M33+M113+M134+M185+M225</f>
        <v>8766224998.5699997</v>
      </c>
      <c r="N6" s="63">
        <f>N7+N24+N33+N113+N134+N185+N225</f>
        <v>5909746427.289999</v>
      </c>
      <c r="O6" s="64">
        <f>O7+O24+O33+O113+O134+O185+O225</f>
        <v>6171483006.3999996</v>
      </c>
      <c r="P6" s="87">
        <f>O6/M6</f>
        <v>0.70400691374071844</v>
      </c>
      <c r="Q6" s="30"/>
      <c r="R6" s="30"/>
      <c r="S6" s="31"/>
    </row>
    <row r="7" spans="1:19" ht="31.2" x14ac:dyDescent="0.25">
      <c r="A7" s="62" t="s">
        <v>159</v>
      </c>
      <c r="B7" s="65" t="s">
        <v>84</v>
      </c>
      <c r="C7" s="65" t="s">
        <v>0</v>
      </c>
      <c r="D7" s="65" t="s">
        <v>0</v>
      </c>
      <c r="E7" s="65" t="s">
        <v>0</v>
      </c>
      <c r="F7" s="65" t="s">
        <v>0</v>
      </c>
      <c r="G7" s="65" t="s">
        <v>0</v>
      </c>
      <c r="H7" s="66" t="s">
        <v>0</v>
      </c>
      <c r="I7" s="66" t="s">
        <v>0</v>
      </c>
      <c r="J7" s="66" t="s">
        <v>0</v>
      </c>
      <c r="K7" s="67" t="s">
        <v>0</v>
      </c>
      <c r="L7" s="66" t="s">
        <v>0</v>
      </c>
      <c r="M7" s="63">
        <f>M8+M16</f>
        <v>413449539.52999997</v>
      </c>
      <c r="N7" s="63">
        <f t="shared" ref="N7:O7" si="0">N8+N16</f>
        <v>260495150.38</v>
      </c>
      <c r="O7" s="64">
        <f t="shared" si="0"/>
        <v>413449539.53000003</v>
      </c>
      <c r="P7" s="87">
        <f t="shared" ref="P7:P70" si="1">O7/M7</f>
        <v>1.0000000000000002</v>
      </c>
      <c r="Q7" s="4"/>
      <c r="R7" s="4"/>
      <c r="S7" s="1"/>
    </row>
    <row r="8" spans="1:19" ht="62.4" x14ac:dyDescent="0.25">
      <c r="A8" s="62" t="s">
        <v>160</v>
      </c>
      <c r="B8" s="65" t="s">
        <v>84</v>
      </c>
      <c r="C8" s="65" t="s">
        <v>12</v>
      </c>
      <c r="D8" s="65" t="s">
        <v>32</v>
      </c>
      <c r="E8" s="65" t="s">
        <v>0</v>
      </c>
      <c r="F8" s="65" t="s">
        <v>0</v>
      </c>
      <c r="G8" s="65" t="s">
        <v>0</v>
      </c>
      <c r="H8" s="66" t="s">
        <v>0</v>
      </c>
      <c r="I8" s="66" t="s">
        <v>0</v>
      </c>
      <c r="J8" s="66" t="s">
        <v>0</v>
      </c>
      <c r="K8" s="67" t="s">
        <v>0</v>
      </c>
      <c r="L8" s="66" t="s">
        <v>0</v>
      </c>
      <c r="M8" s="63">
        <f t="shared" ref="M8:O14" si="2">M9</f>
        <v>322291965.49000001</v>
      </c>
      <c r="N8" s="63">
        <f t="shared" si="2"/>
        <v>169337576.34</v>
      </c>
      <c r="O8" s="64">
        <f t="shared" si="2"/>
        <v>322291965.49000001</v>
      </c>
      <c r="P8" s="87">
        <f t="shared" si="1"/>
        <v>1</v>
      </c>
      <c r="Q8" s="4"/>
      <c r="R8" s="4"/>
      <c r="S8" s="1"/>
    </row>
    <row r="9" spans="1:19" ht="31.2" x14ac:dyDescent="0.25">
      <c r="A9" s="62" t="s">
        <v>161</v>
      </c>
      <c r="B9" s="65" t="s">
        <v>84</v>
      </c>
      <c r="C9" s="65" t="s">
        <v>12</v>
      </c>
      <c r="D9" s="65" t="s">
        <v>32</v>
      </c>
      <c r="E9" s="65" t="s">
        <v>162</v>
      </c>
      <c r="F9" s="65" t="s">
        <v>0</v>
      </c>
      <c r="G9" s="65" t="s">
        <v>0</v>
      </c>
      <c r="H9" s="66" t="s">
        <v>0</v>
      </c>
      <c r="I9" s="66" t="s">
        <v>0</v>
      </c>
      <c r="J9" s="66" t="s">
        <v>0</v>
      </c>
      <c r="K9" s="67" t="s">
        <v>0</v>
      </c>
      <c r="L9" s="66" t="s">
        <v>0</v>
      </c>
      <c r="M9" s="63">
        <f t="shared" si="2"/>
        <v>322291965.49000001</v>
      </c>
      <c r="N9" s="63">
        <f t="shared" si="2"/>
        <v>169337576.34</v>
      </c>
      <c r="O9" s="64">
        <f t="shared" si="2"/>
        <v>322291965.49000001</v>
      </c>
      <c r="P9" s="87">
        <f t="shared" si="1"/>
        <v>1</v>
      </c>
      <c r="Q9" s="4"/>
      <c r="R9" s="4"/>
      <c r="S9" s="1"/>
    </row>
    <row r="10" spans="1:19" ht="15.6" x14ac:dyDescent="0.25">
      <c r="A10" s="68" t="s">
        <v>46</v>
      </c>
      <c r="B10" s="65" t="s">
        <v>84</v>
      </c>
      <c r="C10" s="65" t="s">
        <v>12</v>
      </c>
      <c r="D10" s="65" t="s">
        <v>32</v>
      </c>
      <c r="E10" s="65" t="s">
        <v>162</v>
      </c>
      <c r="F10" s="65" t="s">
        <v>47</v>
      </c>
      <c r="G10" s="65" t="s">
        <v>0</v>
      </c>
      <c r="H10" s="65" t="s">
        <v>0</v>
      </c>
      <c r="I10" s="65" t="s">
        <v>0</v>
      </c>
      <c r="J10" s="65" t="s">
        <v>0</v>
      </c>
      <c r="K10" s="69" t="s">
        <v>0</v>
      </c>
      <c r="L10" s="65" t="s">
        <v>0</v>
      </c>
      <c r="M10" s="63">
        <f t="shared" si="2"/>
        <v>322291965.49000001</v>
      </c>
      <c r="N10" s="63">
        <f t="shared" si="2"/>
        <v>169337576.34</v>
      </c>
      <c r="O10" s="64">
        <f t="shared" si="2"/>
        <v>322291965.49000001</v>
      </c>
      <c r="P10" s="87">
        <f t="shared" si="1"/>
        <v>1</v>
      </c>
      <c r="Q10" s="4"/>
      <c r="R10" s="4"/>
      <c r="S10" s="1"/>
    </row>
    <row r="11" spans="1:19" ht="15.6" x14ac:dyDescent="0.25">
      <c r="A11" s="68" t="s">
        <v>163</v>
      </c>
      <c r="B11" s="65" t="s">
        <v>84</v>
      </c>
      <c r="C11" s="65" t="s">
        <v>12</v>
      </c>
      <c r="D11" s="65" t="s">
        <v>32</v>
      </c>
      <c r="E11" s="65" t="s">
        <v>162</v>
      </c>
      <c r="F11" s="65" t="s">
        <v>47</v>
      </c>
      <c r="G11" s="65" t="s">
        <v>34</v>
      </c>
      <c r="H11" s="65" t="s">
        <v>0</v>
      </c>
      <c r="I11" s="65" t="s">
        <v>0</v>
      </c>
      <c r="J11" s="65" t="s">
        <v>0</v>
      </c>
      <c r="K11" s="69" t="s">
        <v>0</v>
      </c>
      <c r="L11" s="65" t="s">
        <v>0</v>
      </c>
      <c r="M11" s="63">
        <f t="shared" si="2"/>
        <v>322291965.49000001</v>
      </c>
      <c r="N11" s="63">
        <f t="shared" si="2"/>
        <v>169337576.34</v>
      </c>
      <c r="O11" s="64">
        <f t="shared" si="2"/>
        <v>322291965.49000001</v>
      </c>
      <c r="P11" s="87">
        <f t="shared" si="1"/>
        <v>1</v>
      </c>
      <c r="Q11" s="4"/>
      <c r="R11" s="4"/>
      <c r="S11" s="1"/>
    </row>
    <row r="12" spans="1:19" ht="31.2" x14ac:dyDescent="0.25">
      <c r="A12" s="62" t="s">
        <v>164</v>
      </c>
      <c r="B12" s="65" t="s">
        <v>84</v>
      </c>
      <c r="C12" s="65" t="s">
        <v>12</v>
      </c>
      <c r="D12" s="65" t="s">
        <v>32</v>
      </c>
      <c r="E12" s="65" t="s">
        <v>162</v>
      </c>
      <c r="F12" s="65" t="s">
        <v>47</v>
      </c>
      <c r="G12" s="65" t="s">
        <v>34</v>
      </c>
      <c r="H12" s="65" t="s">
        <v>371</v>
      </c>
      <c r="I12" s="66" t="s">
        <v>0</v>
      </c>
      <c r="J12" s="66" t="s">
        <v>0</v>
      </c>
      <c r="K12" s="67" t="s">
        <v>0</v>
      </c>
      <c r="L12" s="66" t="s">
        <v>0</v>
      </c>
      <c r="M12" s="63">
        <f t="shared" si="2"/>
        <v>322291965.49000001</v>
      </c>
      <c r="N12" s="63">
        <f t="shared" si="2"/>
        <v>169337576.34</v>
      </c>
      <c r="O12" s="64">
        <f t="shared" si="2"/>
        <v>322291965.49000001</v>
      </c>
      <c r="P12" s="87">
        <f t="shared" si="1"/>
        <v>1</v>
      </c>
      <c r="Q12" s="4"/>
      <c r="R12" s="4"/>
      <c r="S12" s="1"/>
    </row>
    <row r="13" spans="1:19" ht="62.4" x14ac:dyDescent="0.25">
      <c r="A13" s="62" t="s">
        <v>165</v>
      </c>
      <c r="B13" s="65" t="s">
        <v>84</v>
      </c>
      <c r="C13" s="65" t="s">
        <v>12</v>
      </c>
      <c r="D13" s="65" t="s">
        <v>32</v>
      </c>
      <c r="E13" s="65" t="s">
        <v>162</v>
      </c>
      <c r="F13" s="65" t="s">
        <v>47</v>
      </c>
      <c r="G13" s="65" t="s">
        <v>34</v>
      </c>
      <c r="H13" s="65" t="s">
        <v>371</v>
      </c>
      <c r="I13" s="65" t="s">
        <v>166</v>
      </c>
      <c r="J13" s="65" t="s">
        <v>0</v>
      </c>
      <c r="K13" s="69" t="s">
        <v>0</v>
      </c>
      <c r="L13" s="65" t="s">
        <v>0</v>
      </c>
      <c r="M13" s="63">
        <f t="shared" si="2"/>
        <v>322291965.49000001</v>
      </c>
      <c r="N13" s="63">
        <f t="shared" si="2"/>
        <v>169337576.34</v>
      </c>
      <c r="O13" s="64">
        <f t="shared" si="2"/>
        <v>322291965.49000001</v>
      </c>
      <c r="P13" s="87">
        <f t="shared" si="1"/>
        <v>1</v>
      </c>
      <c r="Q13" s="4"/>
      <c r="R13" s="4"/>
      <c r="S13" s="1"/>
    </row>
    <row r="14" spans="1:19" ht="15.6" x14ac:dyDescent="0.25">
      <c r="A14" s="62" t="s">
        <v>167</v>
      </c>
      <c r="B14" s="70" t="s">
        <v>0</v>
      </c>
      <c r="C14" s="70" t="s">
        <v>0</v>
      </c>
      <c r="D14" s="70" t="s">
        <v>0</v>
      </c>
      <c r="E14" s="70" t="s">
        <v>0</v>
      </c>
      <c r="F14" s="70" t="s">
        <v>0</v>
      </c>
      <c r="G14" s="70" t="s">
        <v>0</v>
      </c>
      <c r="H14" s="70" t="s">
        <v>0</v>
      </c>
      <c r="I14" s="70" t="s">
        <v>0</v>
      </c>
      <c r="J14" s="70" t="s">
        <v>0</v>
      </c>
      <c r="K14" s="71" t="s">
        <v>0</v>
      </c>
      <c r="L14" s="70" t="s">
        <v>0</v>
      </c>
      <c r="M14" s="63">
        <f t="shared" si="2"/>
        <v>322291965.49000001</v>
      </c>
      <c r="N14" s="63">
        <f t="shared" si="2"/>
        <v>169337576.34</v>
      </c>
      <c r="O14" s="64">
        <f t="shared" si="2"/>
        <v>322291965.49000001</v>
      </c>
      <c r="P14" s="87">
        <f t="shared" si="1"/>
        <v>1</v>
      </c>
      <c r="Q14" s="4"/>
      <c r="R14" s="4"/>
      <c r="S14" s="1"/>
    </row>
    <row r="15" spans="1:19" ht="31.2" x14ac:dyDescent="0.25">
      <c r="A15" s="90" t="s">
        <v>262</v>
      </c>
      <c r="B15" s="60" t="s">
        <v>84</v>
      </c>
      <c r="C15" s="60" t="s">
        <v>12</v>
      </c>
      <c r="D15" s="60" t="s">
        <v>32</v>
      </c>
      <c r="E15" s="60" t="s">
        <v>162</v>
      </c>
      <c r="F15" s="60" t="s">
        <v>47</v>
      </c>
      <c r="G15" s="60" t="s">
        <v>34</v>
      </c>
      <c r="H15" s="60" t="s">
        <v>371</v>
      </c>
      <c r="I15" s="60" t="s">
        <v>166</v>
      </c>
      <c r="J15" s="91" t="s">
        <v>142</v>
      </c>
      <c r="K15" s="92" t="s">
        <v>264</v>
      </c>
      <c r="L15" s="91">
        <v>2025</v>
      </c>
      <c r="M15" s="93">
        <v>322291965.49000001</v>
      </c>
      <c r="N15" s="93">
        <v>169337576.34</v>
      </c>
      <c r="O15" s="96">
        <v>322291965.49000001</v>
      </c>
      <c r="P15" s="87">
        <f t="shared" si="1"/>
        <v>1</v>
      </c>
      <c r="Q15" s="4"/>
      <c r="R15" s="4"/>
      <c r="S15" s="1"/>
    </row>
    <row r="16" spans="1:19" ht="46.8" x14ac:dyDescent="0.25">
      <c r="A16" s="62" t="s">
        <v>169</v>
      </c>
      <c r="B16" s="65" t="s">
        <v>84</v>
      </c>
      <c r="C16" s="65" t="s">
        <v>12</v>
      </c>
      <c r="D16" s="65" t="s">
        <v>47</v>
      </c>
      <c r="E16" s="65" t="s">
        <v>0</v>
      </c>
      <c r="F16" s="65" t="s">
        <v>0</v>
      </c>
      <c r="G16" s="65" t="s">
        <v>0</v>
      </c>
      <c r="H16" s="66" t="s">
        <v>0</v>
      </c>
      <c r="I16" s="66" t="s">
        <v>0</v>
      </c>
      <c r="J16" s="66" t="s">
        <v>0</v>
      </c>
      <c r="K16" s="67" t="s">
        <v>0</v>
      </c>
      <c r="L16" s="66" t="s">
        <v>0</v>
      </c>
      <c r="M16" s="63">
        <f t="shared" ref="M16:O22" si="3">M17</f>
        <v>91157574.039999992</v>
      </c>
      <c r="N16" s="63">
        <f t="shared" si="3"/>
        <v>91157574.040000007</v>
      </c>
      <c r="O16" s="64">
        <f t="shared" si="3"/>
        <v>91157574.040000007</v>
      </c>
      <c r="P16" s="87">
        <f t="shared" si="1"/>
        <v>1.0000000000000002</v>
      </c>
      <c r="Q16" s="4"/>
      <c r="R16" s="4"/>
      <c r="S16" s="1"/>
    </row>
    <row r="17" spans="1:19" ht="31.2" x14ac:dyDescent="0.25">
      <c r="A17" s="62" t="s">
        <v>29</v>
      </c>
      <c r="B17" s="65" t="s">
        <v>84</v>
      </c>
      <c r="C17" s="65" t="s">
        <v>12</v>
      </c>
      <c r="D17" s="65" t="s">
        <v>47</v>
      </c>
      <c r="E17" s="65" t="s">
        <v>30</v>
      </c>
      <c r="F17" s="65" t="s">
        <v>0</v>
      </c>
      <c r="G17" s="65" t="s">
        <v>0</v>
      </c>
      <c r="H17" s="66" t="s">
        <v>0</v>
      </c>
      <c r="I17" s="66" t="s">
        <v>0</v>
      </c>
      <c r="J17" s="66" t="s">
        <v>0</v>
      </c>
      <c r="K17" s="67" t="s">
        <v>0</v>
      </c>
      <c r="L17" s="66" t="s">
        <v>0</v>
      </c>
      <c r="M17" s="63">
        <f t="shared" si="3"/>
        <v>91157574.039999992</v>
      </c>
      <c r="N17" s="63">
        <f t="shared" si="3"/>
        <v>91157574.040000007</v>
      </c>
      <c r="O17" s="64">
        <f t="shared" si="3"/>
        <v>91157574.040000007</v>
      </c>
      <c r="P17" s="87">
        <f t="shared" si="1"/>
        <v>1.0000000000000002</v>
      </c>
      <c r="Q17" s="4"/>
      <c r="R17" s="4"/>
      <c r="S17" s="1"/>
    </row>
    <row r="18" spans="1:19" ht="15.6" x14ac:dyDescent="0.25">
      <c r="A18" s="68" t="s">
        <v>46</v>
      </c>
      <c r="B18" s="65" t="s">
        <v>84</v>
      </c>
      <c r="C18" s="65" t="s">
        <v>12</v>
      </c>
      <c r="D18" s="65" t="s">
        <v>47</v>
      </c>
      <c r="E18" s="65" t="s">
        <v>30</v>
      </c>
      <c r="F18" s="65" t="s">
        <v>47</v>
      </c>
      <c r="G18" s="65" t="s">
        <v>0</v>
      </c>
      <c r="H18" s="65" t="s">
        <v>0</v>
      </c>
      <c r="I18" s="65" t="s">
        <v>0</v>
      </c>
      <c r="J18" s="65" t="s">
        <v>0</v>
      </c>
      <c r="K18" s="69" t="s">
        <v>0</v>
      </c>
      <c r="L18" s="65" t="s">
        <v>0</v>
      </c>
      <c r="M18" s="63">
        <f t="shared" si="3"/>
        <v>91157574.039999992</v>
      </c>
      <c r="N18" s="63">
        <f t="shared" si="3"/>
        <v>91157574.040000007</v>
      </c>
      <c r="O18" s="64">
        <f t="shared" si="3"/>
        <v>91157574.040000007</v>
      </c>
      <c r="P18" s="87">
        <f t="shared" si="1"/>
        <v>1.0000000000000002</v>
      </c>
      <c r="Q18" s="4"/>
      <c r="R18" s="4"/>
      <c r="S18" s="1"/>
    </row>
    <row r="19" spans="1:19" ht="15.6" x14ac:dyDescent="0.25">
      <c r="A19" s="68" t="s">
        <v>99</v>
      </c>
      <c r="B19" s="65" t="s">
        <v>84</v>
      </c>
      <c r="C19" s="65" t="s">
        <v>12</v>
      </c>
      <c r="D19" s="65" t="s">
        <v>47</v>
      </c>
      <c r="E19" s="65" t="s">
        <v>30</v>
      </c>
      <c r="F19" s="65" t="s">
        <v>47</v>
      </c>
      <c r="G19" s="65" t="s">
        <v>50</v>
      </c>
      <c r="H19" s="65" t="s">
        <v>0</v>
      </c>
      <c r="I19" s="65" t="s">
        <v>0</v>
      </c>
      <c r="J19" s="65" t="s">
        <v>0</v>
      </c>
      <c r="K19" s="69" t="s">
        <v>0</v>
      </c>
      <c r="L19" s="65" t="s">
        <v>0</v>
      </c>
      <c r="M19" s="63">
        <f t="shared" si="3"/>
        <v>91157574.039999992</v>
      </c>
      <c r="N19" s="63">
        <f t="shared" si="3"/>
        <v>91157574.040000007</v>
      </c>
      <c r="O19" s="64">
        <f t="shared" si="3"/>
        <v>91157574.040000007</v>
      </c>
      <c r="P19" s="87">
        <f t="shared" si="1"/>
        <v>1.0000000000000002</v>
      </c>
      <c r="Q19" s="4"/>
      <c r="R19" s="4"/>
      <c r="S19" s="1"/>
    </row>
    <row r="20" spans="1:19" ht="31.2" x14ac:dyDescent="0.25">
      <c r="A20" s="62" t="s">
        <v>170</v>
      </c>
      <c r="B20" s="65" t="s">
        <v>84</v>
      </c>
      <c r="C20" s="65" t="s">
        <v>12</v>
      </c>
      <c r="D20" s="65" t="s">
        <v>47</v>
      </c>
      <c r="E20" s="65" t="s">
        <v>30</v>
      </c>
      <c r="F20" s="65" t="s">
        <v>47</v>
      </c>
      <c r="G20" s="65" t="s">
        <v>50</v>
      </c>
      <c r="H20" s="65" t="s">
        <v>171</v>
      </c>
      <c r="I20" s="66" t="s">
        <v>0</v>
      </c>
      <c r="J20" s="66" t="s">
        <v>0</v>
      </c>
      <c r="K20" s="67" t="s">
        <v>0</v>
      </c>
      <c r="L20" s="66" t="s">
        <v>0</v>
      </c>
      <c r="M20" s="63">
        <f t="shared" si="3"/>
        <v>91157574.039999992</v>
      </c>
      <c r="N20" s="63">
        <f t="shared" si="3"/>
        <v>91157574.040000007</v>
      </c>
      <c r="O20" s="64">
        <f t="shared" si="3"/>
        <v>91157574.040000007</v>
      </c>
      <c r="P20" s="87">
        <f t="shared" si="1"/>
        <v>1.0000000000000002</v>
      </c>
      <c r="Q20" s="4"/>
      <c r="R20" s="4"/>
      <c r="S20" s="1"/>
    </row>
    <row r="21" spans="1:19" ht="62.4" x14ac:dyDescent="0.25">
      <c r="A21" s="62" t="s">
        <v>165</v>
      </c>
      <c r="B21" s="65" t="s">
        <v>84</v>
      </c>
      <c r="C21" s="65" t="s">
        <v>12</v>
      </c>
      <c r="D21" s="65" t="s">
        <v>47</v>
      </c>
      <c r="E21" s="65" t="s">
        <v>30</v>
      </c>
      <c r="F21" s="65" t="s">
        <v>47</v>
      </c>
      <c r="G21" s="65" t="s">
        <v>50</v>
      </c>
      <c r="H21" s="65" t="s">
        <v>171</v>
      </c>
      <c r="I21" s="65" t="s">
        <v>166</v>
      </c>
      <c r="J21" s="65" t="s">
        <v>0</v>
      </c>
      <c r="K21" s="69" t="s">
        <v>0</v>
      </c>
      <c r="L21" s="65" t="s">
        <v>0</v>
      </c>
      <c r="M21" s="63">
        <f t="shared" si="3"/>
        <v>91157574.039999992</v>
      </c>
      <c r="N21" s="63">
        <f t="shared" si="3"/>
        <v>91157574.040000007</v>
      </c>
      <c r="O21" s="64">
        <f t="shared" si="3"/>
        <v>91157574.040000007</v>
      </c>
      <c r="P21" s="87">
        <f t="shared" si="1"/>
        <v>1.0000000000000002</v>
      </c>
      <c r="Q21" s="4"/>
      <c r="R21" s="4"/>
      <c r="S21" s="1"/>
    </row>
    <row r="22" spans="1:19" ht="15.6" x14ac:dyDescent="0.25">
      <c r="A22" s="62" t="s">
        <v>172</v>
      </c>
      <c r="B22" s="70" t="s">
        <v>0</v>
      </c>
      <c r="C22" s="70" t="s">
        <v>0</v>
      </c>
      <c r="D22" s="70" t="s">
        <v>0</v>
      </c>
      <c r="E22" s="70" t="s">
        <v>0</v>
      </c>
      <c r="F22" s="70" t="s">
        <v>0</v>
      </c>
      <c r="G22" s="70" t="s">
        <v>0</v>
      </c>
      <c r="H22" s="70" t="s">
        <v>0</v>
      </c>
      <c r="I22" s="70" t="s">
        <v>0</v>
      </c>
      <c r="J22" s="70" t="s">
        <v>0</v>
      </c>
      <c r="K22" s="71" t="s">
        <v>0</v>
      </c>
      <c r="L22" s="70" t="s">
        <v>0</v>
      </c>
      <c r="M22" s="63">
        <f t="shared" si="3"/>
        <v>91157574.039999992</v>
      </c>
      <c r="N22" s="63">
        <f t="shared" si="3"/>
        <v>91157574.040000007</v>
      </c>
      <c r="O22" s="64">
        <f t="shared" si="3"/>
        <v>91157574.040000007</v>
      </c>
      <c r="P22" s="87">
        <f t="shared" si="1"/>
        <v>1.0000000000000002</v>
      </c>
      <c r="Q22" s="4"/>
      <c r="R22" s="4"/>
      <c r="S22" s="1"/>
    </row>
    <row r="23" spans="1:19" ht="46.8" x14ac:dyDescent="0.25">
      <c r="A23" s="90" t="s">
        <v>293</v>
      </c>
      <c r="B23" s="60" t="s">
        <v>84</v>
      </c>
      <c r="C23" s="60" t="s">
        <v>12</v>
      </c>
      <c r="D23" s="60" t="s">
        <v>47</v>
      </c>
      <c r="E23" s="60" t="s">
        <v>30</v>
      </c>
      <c r="F23" s="60" t="s">
        <v>47</v>
      </c>
      <c r="G23" s="60" t="s">
        <v>50</v>
      </c>
      <c r="H23" s="60" t="s">
        <v>171</v>
      </c>
      <c r="I23" s="60" t="s">
        <v>166</v>
      </c>
      <c r="J23" s="91" t="s">
        <v>102</v>
      </c>
      <c r="K23" s="92">
        <v>3.08</v>
      </c>
      <c r="L23" s="91" t="s">
        <v>42</v>
      </c>
      <c r="M23" s="93">
        <f>130192920-39035345.96</f>
        <v>91157574.039999992</v>
      </c>
      <c r="N23" s="93">
        <v>91157574.040000007</v>
      </c>
      <c r="O23" s="96">
        <v>91157574.040000007</v>
      </c>
      <c r="P23" s="87">
        <f t="shared" si="1"/>
        <v>1.0000000000000002</v>
      </c>
      <c r="Q23" s="4"/>
      <c r="R23" s="4"/>
      <c r="S23" s="1"/>
    </row>
    <row r="24" spans="1:19" s="8" customFormat="1" ht="46.8" x14ac:dyDescent="0.25">
      <c r="A24" s="62" t="s">
        <v>276</v>
      </c>
      <c r="B24" s="65" t="s">
        <v>73</v>
      </c>
      <c r="C24" s="65" t="s">
        <v>0</v>
      </c>
      <c r="D24" s="65" t="s">
        <v>0</v>
      </c>
      <c r="E24" s="65" t="s">
        <v>0</v>
      </c>
      <c r="F24" s="65" t="s">
        <v>0</v>
      </c>
      <c r="G24" s="65" t="s">
        <v>0</v>
      </c>
      <c r="H24" s="65" t="s">
        <v>0</v>
      </c>
      <c r="I24" s="65" t="s">
        <v>0</v>
      </c>
      <c r="J24" s="72" t="s">
        <v>0</v>
      </c>
      <c r="K24" s="73" t="s">
        <v>0</v>
      </c>
      <c r="L24" s="72" t="s">
        <v>0</v>
      </c>
      <c r="M24" s="63">
        <f t="shared" ref="M24:O31" si="4">M25</f>
        <v>1463554290</v>
      </c>
      <c r="N24" s="63">
        <f t="shared" si="4"/>
        <v>534294145.25999999</v>
      </c>
      <c r="O24" s="64">
        <f t="shared" si="4"/>
        <v>534294145.25999999</v>
      </c>
      <c r="P24" s="87">
        <f t="shared" si="1"/>
        <v>0.36506616044970902</v>
      </c>
      <c r="Q24" s="11"/>
      <c r="R24" s="11"/>
      <c r="S24" s="2"/>
    </row>
    <row r="25" spans="1:19" s="8" customFormat="1" ht="62.4" x14ac:dyDescent="0.25">
      <c r="A25" s="62" t="s">
        <v>397</v>
      </c>
      <c r="B25" s="65" t="s">
        <v>73</v>
      </c>
      <c r="C25" s="65">
        <v>2</v>
      </c>
      <c r="D25" s="69" t="s">
        <v>32</v>
      </c>
      <c r="E25" s="65" t="s">
        <v>0</v>
      </c>
      <c r="F25" s="65" t="s">
        <v>0</v>
      </c>
      <c r="G25" s="65" t="s">
        <v>0</v>
      </c>
      <c r="H25" s="65" t="s">
        <v>0</v>
      </c>
      <c r="I25" s="65" t="s">
        <v>0</v>
      </c>
      <c r="J25" s="72" t="s">
        <v>0</v>
      </c>
      <c r="K25" s="73" t="s">
        <v>0</v>
      </c>
      <c r="L25" s="72" t="s">
        <v>0</v>
      </c>
      <c r="M25" s="63">
        <f t="shared" si="4"/>
        <v>1463554290</v>
      </c>
      <c r="N25" s="63">
        <f t="shared" si="4"/>
        <v>534294145.25999999</v>
      </c>
      <c r="O25" s="64">
        <f t="shared" si="4"/>
        <v>534294145.25999999</v>
      </c>
      <c r="P25" s="87">
        <f t="shared" si="1"/>
        <v>0.36506616044970902</v>
      </c>
      <c r="Q25" s="11"/>
      <c r="R25" s="11"/>
      <c r="S25" s="2"/>
    </row>
    <row r="26" spans="1:19" s="8" customFormat="1" ht="31.2" x14ac:dyDescent="0.25">
      <c r="A26" s="62" t="s">
        <v>277</v>
      </c>
      <c r="B26" s="65" t="s">
        <v>73</v>
      </c>
      <c r="C26" s="65">
        <v>2</v>
      </c>
      <c r="D26" s="69" t="s">
        <v>32</v>
      </c>
      <c r="E26" s="65" t="s">
        <v>278</v>
      </c>
      <c r="F26" s="65" t="s">
        <v>0</v>
      </c>
      <c r="G26" s="65" t="s">
        <v>0</v>
      </c>
      <c r="H26" s="65" t="s">
        <v>0</v>
      </c>
      <c r="I26" s="65" t="s">
        <v>0</v>
      </c>
      <c r="J26" s="72" t="s">
        <v>0</v>
      </c>
      <c r="K26" s="73" t="s">
        <v>0</v>
      </c>
      <c r="L26" s="72" t="s">
        <v>0</v>
      </c>
      <c r="M26" s="63">
        <f t="shared" si="4"/>
        <v>1463554290</v>
      </c>
      <c r="N26" s="63">
        <f t="shared" si="4"/>
        <v>534294145.25999999</v>
      </c>
      <c r="O26" s="64">
        <f t="shared" si="4"/>
        <v>534294145.25999999</v>
      </c>
      <c r="P26" s="87">
        <f t="shared" si="1"/>
        <v>0.36506616044970902</v>
      </c>
      <c r="Q26" s="11"/>
      <c r="R26" s="11"/>
      <c r="S26" s="2"/>
    </row>
    <row r="27" spans="1:19" s="8" customFormat="1" ht="15.6" x14ac:dyDescent="0.25">
      <c r="A27" s="62" t="s">
        <v>279</v>
      </c>
      <c r="B27" s="65" t="s">
        <v>73</v>
      </c>
      <c r="C27" s="65">
        <v>2</v>
      </c>
      <c r="D27" s="69" t="s">
        <v>32</v>
      </c>
      <c r="E27" s="65" t="s">
        <v>278</v>
      </c>
      <c r="F27" s="65" t="s">
        <v>45</v>
      </c>
      <c r="G27" s="65" t="s">
        <v>0</v>
      </c>
      <c r="H27" s="65" t="s">
        <v>0</v>
      </c>
      <c r="I27" s="65" t="s">
        <v>0</v>
      </c>
      <c r="J27" s="72" t="s">
        <v>0</v>
      </c>
      <c r="K27" s="73" t="s">
        <v>0</v>
      </c>
      <c r="L27" s="72" t="s">
        <v>0</v>
      </c>
      <c r="M27" s="63">
        <f t="shared" si="4"/>
        <v>1463554290</v>
      </c>
      <c r="N27" s="63">
        <f t="shared" si="4"/>
        <v>534294145.25999999</v>
      </c>
      <c r="O27" s="64">
        <f t="shared" si="4"/>
        <v>534294145.25999999</v>
      </c>
      <c r="P27" s="87">
        <f t="shared" si="1"/>
        <v>0.36506616044970902</v>
      </c>
      <c r="Q27" s="11"/>
      <c r="R27" s="11"/>
      <c r="S27" s="2"/>
    </row>
    <row r="28" spans="1:19" s="8" customFormat="1" ht="31.2" x14ac:dyDescent="0.25">
      <c r="A28" s="62" t="s">
        <v>280</v>
      </c>
      <c r="B28" s="65" t="s">
        <v>73</v>
      </c>
      <c r="C28" s="65">
        <v>2</v>
      </c>
      <c r="D28" s="69" t="s">
        <v>32</v>
      </c>
      <c r="E28" s="65" t="s">
        <v>278</v>
      </c>
      <c r="F28" s="65" t="s">
        <v>45</v>
      </c>
      <c r="G28" s="65" t="s">
        <v>34</v>
      </c>
      <c r="H28" s="65" t="s">
        <v>0</v>
      </c>
      <c r="I28" s="65" t="s">
        <v>0</v>
      </c>
      <c r="J28" s="72" t="s">
        <v>0</v>
      </c>
      <c r="K28" s="73" t="s">
        <v>0</v>
      </c>
      <c r="L28" s="72" t="s">
        <v>0</v>
      </c>
      <c r="M28" s="63">
        <f t="shared" si="4"/>
        <v>1463554290</v>
      </c>
      <c r="N28" s="63">
        <f t="shared" si="4"/>
        <v>534294145.25999999</v>
      </c>
      <c r="O28" s="64">
        <f t="shared" si="4"/>
        <v>534294145.25999999</v>
      </c>
      <c r="P28" s="87">
        <f t="shared" si="1"/>
        <v>0.36506616044970902</v>
      </c>
      <c r="Q28" s="11"/>
      <c r="R28" s="11"/>
      <c r="S28" s="2"/>
    </row>
    <row r="29" spans="1:19" s="8" customFormat="1" ht="46.8" x14ac:dyDescent="0.25">
      <c r="A29" s="62" t="s">
        <v>398</v>
      </c>
      <c r="B29" s="65" t="s">
        <v>73</v>
      </c>
      <c r="C29" s="65">
        <v>2</v>
      </c>
      <c r="D29" s="69" t="s">
        <v>32</v>
      </c>
      <c r="E29" s="65" t="s">
        <v>278</v>
      </c>
      <c r="F29" s="65" t="s">
        <v>45</v>
      </c>
      <c r="G29" s="65" t="s">
        <v>34</v>
      </c>
      <c r="H29" s="65">
        <v>12850</v>
      </c>
      <c r="I29" s="65" t="s">
        <v>0</v>
      </c>
      <c r="J29" s="72" t="s">
        <v>0</v>
      </c>
      <c r="K29" s="73" t="s">
        <v>0</v>
      </c>
      <c r="L29" s="72" t="s">
        <v>0</v>
      </c>
      <c r="M29" s="63">
        <f t="shared" si="4"/>
        <v>1463554290</v>
      </c>
      <c r="N29" s="63">
        <f t="shared" si="4"/>
        <v>534294145.25999999</v>
      </c>
      <c r="O29" s="64">
        <f t="shared" si="4"/>
        <v>534294145.25999999</v>
      </c>
      <c r="P29" s="87">
        <f t="shared" si="1"/>
        <v>0.36506616044970902</v>
      </c>
      <c r="Q29" s="11"/>
      <c r="R29" s="11"/>
      <c r="S29" s="2"/>
    </row>
    <row r="30" spans="1:19" s="8" customFormat="1" ht="62.4" x14ac:dyDescent="0.25">
      <c r="A30" s="62" t="s">
        <v>165</v>
      </c>
      <c r="B30" s="65" t="s">
        <v>73</v>
      </c>
      <c r="C30" s="65">
        <v>2</v>
      </c>
      <c r="D30" s="69" t="s">
        <v>32</v>
      </c>
      <c r="E30" s="65" t="s">
        <v>278</v>
      </c>
      <c r="F30" s="65" t="s">
        <v>45</v>
      </c>
      <c r="G30" s="65" t="s">
        <v>34</v>
      </c>
      <c r="H30" s="65">
        <v>12850</v>
      </c>
      <c r="I30" s="65" t="s">
        <v>166</v>
      </c>
      <c r="J30" s="72" t="s">
        <v>0</v>
      </c>
      <c r="K30" s="73" t="s">
        <v>0</v>
      </c>
      <c r="L30" s="72" t="s">
        <v>0</v>
      </c>
      <c r="M30" s="63">
        <f t="shared" si="4"/>
        <v>1463554290</v>
      </c>
      <c r="N30" s="63">
        <f t="shared" si="4"/>
        <v>534294145.25999999</v>
      </c>
      <c r="O30" s="64">
        <f t="shared" si="4"/>
        <v>534294145.25999999</v>
      </c>
      <c r="P30" s="87">
        <f t="shared" si="1"/>
        <v>0.36506616044970902</v>
      </c>
      <c r="Q30" s="11"/>
      <c r="R30" s="11"/>
      <c r="S30" s="2"/>
    </row>
    <row r="31" spans="1:19" s="8" customFormat="1" ht="15.6" x14ac:dyDescent="0.25">
      <c r="A31" s="62" t="s">
        <v>184</v>
      </c>
      <c r="B31" s="65" t="s">
        <v>0</v>
      </c>
      <c r="C31" s="65" t="s">
        <v>0</v>
      </c>
      <c r="D31" s="65" t="s">
        <v>0</v>
      </c>
      <c r="E31" s="65" t="s">
        <v>0</v>
      </c>
      <c r="F31" s="65" t="s">
        <v>0</v>
      </c>
      <c r="G31" s="65" t="s">
        <v>0</v>
      </c>
      <c r="H31" s="65" t="s">
        <v>0</v>
      </c>
      <c r="I31" s="65" t="s">
        <v>0</v>
      </c>
      <c r="J31" s="72" t="s">
        <v>0</v>
      </c>
      <c r="K31" s="73" t="s">
        <v>0</v>
      </c>
      <c r="L31" s="72" t="s">
        <v>0</v>
      </c>
      <c r="M31" s="63">
        <f t="shared" si="4"/>
        <v>1463554290</v>
      </c>
      <c r="N31" s="63">
        <f t="shared" si="4"/>
        <v>534294145.25999999</v>
      </c>
      <c r="O31" s="64">
        <f t="shared" si="4"/>
        <v>534294145.25999999</v>
      </c>
      <c r="P31" s="87">
        <f t="shared" si="1"/>
        <v>0.36506616044970902</v>
      </c>
      <c r="Q31" s="11"/>
      <c r="R31" s="11"/>
      <c r="S31" s="2"/>
    </row>
    <row r="32" spans="1:19" ht="46.8" x14ac:dyDescent="0.25">
      <c r="A32" s="90" t="s">
        <v>281</v>
      </c>
      <c r="B32" s="60" t="s">
        <v>73</v>
      </c>
      <c r="C32" s="60">
        <v>2</v>
      </c>
      <c r="D32" s="61" t="s">
        <v>32</v>
      </c>
      <c r="E32" s="60" t="s">
        <v>278</v>
      </c>
      <c r="F32" s="60" t="s">
        <v>45</v>
      </c>
      <c r="G32" s="60" t="s">
        <v>34</v>
      </c>
      <c r="H32" s="60">
        <v>12850</v>
      </c>
      <c r="I32" s="60" t="s">
        <v>166</v>
      </c>
      <c r="J32" s="91" t="s">
        <v>289</v>
      </c>
      <c r="K32" s="92">
        <v>205.2</v>
      </c>
      <c r="L32" s="91">
        <v>2025</v>
      </c>
      <c r="M32" s="93">
        <v>1463554290</v>
      </c>
      <c r="N32" s="93">
        <v>534294145.25999999</v>
      </c>
      <c r="O32" s="96">
        <v>534294145.25999999</v>
      </c>
      <c r="P32" s="87">
        <f t="shared" si="1"/>
        <v>0.36506616044970902</v>
      </c>
      <c r="Q32" s="4"/>
      <c r="R32" s="4"/>
      <c r="S32" s="1"/>
    </row>
    <row r="33" spans="1:19" ht="46.8" x14ac:dyDescent="0.25">
      <c r="A33" s="62" t="s">
        <v>173</v>
      </c>
      <c r="B33" s="65" t="s">
        <v>21</v>
      </c>
      <c r="C33" s="65" t="s">
        <v>0</v>
      </c>
      <c r="D33" s="65" t="s">
        <v>0</v>
      </c>
      <c r="E33" s="65" t="s">
        <v>0</v>
      </c>
      <c r="F33" s="65" t="s">
        <v>0</v>
      </c>
      <c r="G33" s="65" t="s">
        <v>0</v>
      </c>
      <c r="H33" s="66" t="s">
        <v>0</v>
      </c>
      <c r="I33" s="66" t="s">
        <v>0</v>
      </c>
      <c r="J33" s="66" t="s">
        <v>0</v>
      </c>
      <c r="K33" s="67" t="s">
        <v>0</v>
      </c>
      <c r="L33" s="66" t="s">
        <v>0</v>
      </c>
      <c r="M33" s="63">
        <f>M34+M80+M103</f>
        <v>463023848.53000003</v>
      </c>
      <c r="N33" s="63">
        <f>N34+N80+N103</f>
        <v>457114009.62000006</v>
      </c>
      <c r="O33" s="64">
        <f>O34+O80+O103</f>
        <v>457114009.62000006</v>
      </c>
      <c r="P33" s="87">
        <f t="shared" si="1"/>
        <v>0.98723642652800192</v>
      </c>
      <c r="Q33" s="4"/>
      <c r="R33" s="4"/>
      <c r="S33" s="1"/>
    </row>
    <row r="34" spans="1:19" ht="31.2" x14ac:dyDescent="0.25">
      <c r="A34" s="62" t="s">
        <v>174</v>
      </c>
      <c r="B34" s="65" t="s">
        <v>21</v>
      </c>
      <c r="C34" s="65" t="s">
        <v>11</v>
      </c>
      <c r="D34" s="65" t="s">
        <v>175</v>
      </c>
      <c r="E34" s="65" t="s">
        <v>0</v>
      </c>
      <c r="F34" s="65" t="s">
        <v>0</v>
      </c>
      <c r="G34" s="65" t="s">
        <v>0</v>
      </c>
      <c r="H34" s="66" t="s">
        <v>0</v>
      </c>
      <c r="I34" s="66" t="s">
        <v>0</v>
      </c>
      <c r="J34" s="66" t="s">
        <v>0</v>
      </c>
      <c r="K34" s="67" t="s">
        <v>0</v>
      </c>
      <c r="L34" s="66" t="s">
        <v>0</v>
      </c>
      <c r="M34" s="63">
        <f>M35</f>
        <v>371114650.97000003</v>
      </c>
      <c r="N34" s="63">
        <f t="shared" ref="N34:O35" si="5">N35</f>
        <v>370026426.29000002</v>
      </c>
      <c r="O34" s="64">
        <f t="shared" si="5"/>
        <v>370026426.29000002</v>
      </c>
      <c r="P34" s="87">
        <f t="shared" si="1"/>
        <v>0.99706768601790396</v>
      </c>
      <c r="Q34" s="4"/>
      <c r="R34" s="4"/>
      <c r="S34" s="1"/>
    </row>
    <row r="35" spans="1:19" ht="46.8" x14ac:dyDescent="0.25">
      <c r="A35" s="62" t="s">
        <v>176</v>
      </c>
      <c r="B35" s="65" t="s">
        <v>21</v>
      </c>
      <c r="C35" s="65" t="s">
        <v>11</v>
      </c>
      <c r="D35" s="65" t="s">
        <v>175</v>
      </c>
      <c r="E35" s="65" t="s">
        <v>177</v>
      </c>
      <c r="F35" s="65" t="s">
        <v>0</v>
      </c>
      <c r="G35" s="65" t="s">
        <v>0</v>
      </c>
      <c r="H35" s="66" t="s">
        <v>0</v>
      </c>
      <c r="I35" s="66" t="s">
        <v>0</v>
      </c>
      <c r="J35" s="66" t="s">
        <v>0</v>
      </c>
      <c r="K35" s="67" t="s">
        <v>0</v>
      </c>
      <c r="L35" s="66" t="s">
        <v>0</v>
      </c>
      <c r="M35" s="63">
        <f>M36</f>
        <v>371114650.97000003</v>
      </c>
      <c r="N35" s="63">
        <f t="shared" si="5"/>
        <v>370026426.29000002</v>
      </c>
      <c r="O35" s="64">
        <f t="shared" si="5"/>
        <v>370026426.29000002</v>
      </c>
      <c r="P35" s="87">
        <f t="shared" si="1"/>
        <v>0.99706768601790396</v>
      </c>
      <c r="Q35" s="4"/>
      <c r="R35" s="4"/>
      <c r="S35" s="1"/>
    </row>
    <row r="36" spans="1:19" ht="15.6" x14ac:dyDescent="0.25">
      <c r="A36" s="68" t="s">
        <v>105</v>
      </c>
      <c r="B36" s="65" t="s">
        <v>21</v>
      </c>
      <c r="C36" s="65" t="s">
        <v>11</v>
      </c>
      <c r="D36" s="65" t="s">
        <v>175</v>
      </c>
      <c r="E36" s="65" t="s">
        <v>177</v>
      </c>
      <c r="F36" s="65" t="s">
        <v>34</v>
      </c>
      <c r="G36" s="65" t="s">
        <v>0</v>
      </c>
      <c r="H36" s="65" t="s">
        <v>0</v>
      </c>
      <c r="I36" s="65" t="s">
        <v>0</v>
      </c>
      <c r="J36" s="65" t="s">
        <v>0</v>
      </c>
      <c r="K36" s="69" t="s">
        <v>0</v>
      </c>
      <c r="L36" s="65" t="s">
        <v>0</v>
      </c>
      <c r="M36" s="63">
        <f>M37+M54</f>
        <v>371114650.97000003</v>
      </c>
      <c r="N36" s="63">
        <f>N37+N54</f>
        <v>370026426.29000002</v>
      </c>
      <c r="O36" s="64">
        <f>O37+O54</f>
        <v>370026426.29000002</v>
      </c>
      <c r="P36" s="87">
        <f t="shared" si="1"/>
        <v>0.99706768601790396</v>
      </c>
      <c r="Q36" s="4"/>
      <c r="R36" s="4"/>
      <c r="S36" s="1"/>
    </row>
    <row r="37" spans="1:19" ht="15.6" x14ac:dyDescent="0.25">
      <c r="A37" s="68" t="s">
        <v>106</v>
      </c>
      <c r="B37" s="65" t="s">
        <v>21</v>
      </c>
      <c r="C37" s="65" t="s">
        <v>11</v>
      </c>
      <c r="D37" s="65" t="s">
        <v>175</v>
      </c>
      <c r="E37" s="65" t="s">
        <v>177</v>
      </c>
      <c r="F37" s="65" t="s">
        <v>34</v>
      </c>
      <c r="G37" s="65" t="s">
        <v>27</v>
      </c>
      <c r="H37" s="65" t="s">
        <v>0</v>
      </c>
      <c r="I37" s="65" t="s">
        <v>0</v>
      </c>
      <c r="J37" s="65" t="s">
        <v>0</v>
      </c>
      <c r="K37" s="69" t="s">
        <v>0</v>
      </c>
      <c r="L37" s="65" t="s">
        <v>0</v>
      </c>
      <c r="M37" s="63">
        <f>M38</f>
        <v>110054388.59999999</v>
      </c>
      <c r="N37" s="63">
        <f t="shared" ref="N37:O38" si="6">N38</f>
        <v>108966163.91999999</v>
      </c>
      <c r="O37" s="64">
        <f t="shared" si="6"/>
        <v>108966163.91999999</v>
      </c>
      <c r="P37" s="87">
        <f t="shared" si="1"/>
        <v>0.99011193743526915</v>
      </c>
      <c r="Q37" s="4"/>
      <c r="R37" s="4"/>
      <c r="S37" s="1"/>
    </row>
    <row r="38" spans="1:19" ht="46.8" x14ac:dyDescent="0.25">
      <c r="A38" s="62" t="s">
        <v>178</v>
      </c>
      <c r="B38" s="65" t="s">
        <v>21</v>
      </c>
      <c r="C38" s="65" t="s">
        <v>11</v>
      </c>
      <c r="D38" s="65" t="s">
        <v>175</v>
      </c>
      <c r="E38" s="65" t="s">
        <v>177</v>
      </c>
      <c r="F38" s="65" t="s">
        <v>34</v>
      </c>
      <c r="G38" s="65" t="s">
        <v>27</v>
      </c>
      <c r="H38" s="65" t="s">
        <v>179</v>
      </c>
      <c r="I38" s="66" t="s">
        <v>0</v>
      </c>
      <c r="J38" s="66" t="s">
        <v>0</v>
      </c>
      <c r="K38" s="67" t="s">
        <v>0</v>
      </c>
      <c r="L38" s="66" t="s">
        <v>0</v>
      </c>
      <c r="M38" s="63">
        <f>M39</f>
        <v>110054388.59999999</v>
      </c>
      <c r="N38" s="63">
        <f t="shared" si="6"/>
        <v>108966163.91999999</v>
      </c>
      <c r="O38" s="64">
        <f t="shared" si="6"/>
        <v>108966163.91999999</v>
      </c>
      <c r="P38" s="87">
        <f t="shared" si="1"/>
        <v>0.99011193743526915</v>
      </c>
      <c r="Q38" s="4"/>
      <c r="R38" s="4"/>
      <c r="S38" s="1"/>
    </row>
    <row r="39" spans="1:19" ht="62.4" x14ac:dyDescent="0.25">
      <c r="A39" s="62" t="s">
        <v>165</v>
      </c>
      <c r="B39" s="65" t="s">
        <v>21</v>
      </c>
      <c r="C39" s="65" t="s">
        <v>11</v>
      </c>
      <c r="D39" s="65" t="s">
        <v>175</v>
      </c>
      <c r="E39" s="65" t="s">
        <v>177</v>
      </c>
      <c r="F39" s="65" t="s">
        <v>34</v>
      </c>
      <c r="G39" s="65" t="s">
        <v>27</v>
      </c>
      <c r="H39" s="65" t="s">
        <v>179</v>
      </c>
      <c r="I39" s="65" t="s">
        <v>166</v>
      </c>
      <c r="J39" s="65" t="s">
        <v>0</v>
      </c>
      <c r="K39" s="69" t="s">
        <v>0</v>
      </c>
      <c r="L39" s="65" t="s">
        <v>0</v>
      </c>
      <c r="M39" s="63">
        <f>M42+M44+M49+M52+M47+M40</f>
        <v>110054388.59999999</v>
      </c>
      <c r="N39" s="63">
        <f t="shared" ref="N39:O39" si="7">N42+N44+N49+N52+N47+N40</f>
        <v>108966163.91999999</v>
      </c>
      <c r="O39" s="64">
        <f t="shared" si="7"/>
        <v>108966163.91999999</v>
      </c>
      <c r="P39" s="87">
        <f t="shared" si="1"/>
        <v>0.99011193743526915</v>
      </c>
      <c r="Q39" s="4"/>
      <c r="R39" s="4"/>
      <c r="S39" s="1"/>
    </row>
    <row r="40" spans="1:19" ht="15.6" x14ac:dyDescent="0.25">
      <c r="A40" s="62" t="s">
        <v>184</v>
      </c>
      <c r="B40" s="70" t="s">
        <v>0</v>
      </c>
      <c r="C40" s="70" t="s">
        <v>0</v>
      </c>
      <c r="D40" s="70" t="s">
        <v>0</v>
      </c>
      <c r="E40" s="70" t="s">
        <v>0</v>
      </c>
      <c r="F40" s="70" t="s">
        <v>0</v>
      </c>
      <c r="G40" s="70" t="s">
        <v>0</v>
      </c>
      <c r="H40" s="70" t="s">
        <v>0</v>
      </c>
      <c r="I40" s="70" t="s">
        <v>0</v>
      </c>
      <c r="J40" s="70" t="s">
        <v>0</v>
      </c>
      <c r="K40" s="71" t="s">
        <v>0</v>
      </c>
      <c r="L40" s="70" t="s">
        <v>0</v>
      </c>
      <c r="M40" s="63">
        <f>M41</f>
        <v>3288936.5</v>
      </c>
      <c r="N40" s="63">
        <f t="shared" ref="N40:O40" si="8">N41</f>
        <v>3288936.5</v>
      </c>
      <c r="O40" s="64">
        <f t="shared" si="8"/>
        <v>3288936.5</v>
      </c>
      <c r="P40" s="87">
        <f t="shared" si="1"/>
        <v>1</v>
      </c>
      <c r="Q40" s="4"/>
      <c r="R40" s="4"/>
      <c r="S40" s="1"/>
    </row>
    <row r="41" spans="1:19" ht="46.8" x14ac:dyDescent="0.25">
      <c r="A41" s="90" t="s">
        <v>407</v>
      </c>
      <c r="B41" s="60" t="s">
        <v>21</v>
      </c>
      <c r="C41" s="60" t="s">
        <v>11</v>
      </c>
      <c r="D41" s="60" t="s">
        <v>175</v>
      </c>
      <c r="E41" s="60" t="s">
        <v>177</v>
      </c>
      <c r="F41" s="60" t="s">
        <v>34</v>
      </c>
      <c r="G41" s="60" t="s">
        <v>27</v>
      </c>
      <c r="H41" s="60" t="s">
        <v>179</v>
      </c>
      <c r="I41" s="60" t="s">
        <v>166</v>
      </c>
      <c r="J41" s="91" t="s">
        <v>185</v>
      </c>
      <c r="K41" s="92">
        <v>290</v>
      </c>
      <c r="L41" s="91" t="s">
        <v>42</v>
      </c>
      <c r="M41" s="93">
        <v>3288936.5</v>
      </c>
      <c r="N41" s="93">
        <v>3288936.5</v>
      </c>
      <c r="O41" s="96">
        <v>3288936.5</v>
      </c>
      <c r="P41" s="87">
        <f t="shared" si="1"/>
        <v>1</v>
      </c>
      <c r="Q41" s="4"/>
      <c r="R41" s="4"/>
      <c r="S41" s="1"/>
    </row>
    <row r="42" spans="1:19" ht="15.6" x14ac:dyDescent="0.25">
      <c r="A42" s="62" t="s">
        <v>187</v>
      </c>
      <c r="B42" s="70" t="s">
        <v>0</v>
      </c>
      <c r="C42" s="70" t="s">
        <v>0</v>
      </c>
      <c r="D42" s="70" t="s">
        <v>0</v>
      </c>
      <c r="E42" s="70" t="s">
        <v>0</v>
      </c>
      <c r="F42" s="70" t="s">
        <v>0</v>
      </c>
      <c r="G42" s="70" t="s">
        <v>0</v>
      </c>
      <c r="H42" s="70" t="s">
        <v>0</v>
      </c>
      <c r="I42" s="70" t="s">
        <v>0</v>
      </c>
      <c r="J42" s="70" t="s">
        <v>0</v>
      </c>
      <c r="K42" s="71" t="s">
        <v>0</v>
      </c>
      <c r="L42" s="70" t="s">
        <v>0</v>
      </c>
      <c r="M42" s="63">
        <f>M43</f>
        <v>14355197.220000001</v>
      </c>
      <c r="N42" s="63">
        <f t="shared" ref="N42:O42" si="9">N43</f>
        <v>14343503.470000001</v>
      </c>
      <c r="O42" s="64">
        <f t="shared" si="9"/>
        <v>14343503.470000001</v>
      </c>
      <c r="P42" s="87">
        <f t="shared" si="1"/>
        <v>0.99918539955802854</v>
      </c>
      <c r="Q42" s="4"/>
      <c r="R42" s="4"/>
      <c r="S42" s="1"/>
    </row>
    <row r="43" spans="1:19" ht="46.8" x14ac:dyDescent="0.25">
      <c r="A43" s="90" t="s">
        <v>188</v>
      </c>
      <c r="B43" s="60" t="s">
        <v>21</v>
      </c>
      <c r="C43" s="60" t="s">
        <v>11</v>
      </c>
      <c r="D43" s="60" t="s">
        <v>175</v>
      </c>
      <c r="E43" s="60" t="s">
        <v>177</v>
      </c>
      <c r="F43" s="60" t="s">
        <v>34</v>
      </c>
      <c r="G43" s="60" t="s">
        <v>27</v>
      </c>
      <c r="H43" s="60" t="s">
        <v>179</v>
      </c>
      <c r="I43" s="60" t="s">
        <v>166</v>
      </c>
      <c r="J43" s="91" t="s">
        <v>183</v>
      </c>
      <c r="K43" s="92">
        <v>65</v>
      </c>
      <c r="L43" s="91" t="s">
        <v>42</v>
      </c>
      <c r="M43" s="93">
        <v>14355197.220000001</v>
      </c>
      <c r="N43" s="93">
        <v>14343503.470000001</v>
      </c>
      <c r="O43" s="96">
        <v>14343503.470000001</v>
      </c>
      <c r="P43" s="87">
        <f t="shared" si="1"/>
        <v>0.99918539955802854</v>
      </c>
      <c r="Q43" s="4"/>
      <c r="R43" s="4"/>
      <c r="S43" s="1"/>
    </row>
    <row r="44" spans="1:19" ht="15.6" x14ac:dyDescent="0.25">
      <c r="A44" s="62" t="s">
        <v>167</v>
      </c>
      <c r="B44" s="70" t="s">
        <v>0</v>
      </c>
      <c r="C44" s="70" t="s">
        <v>0</v>
      </c>
      <c r="D44" s="70" t="s">
        <v>0</v>
      </c>
      <c r="E44" s="70" t="s">
        <v>0</v>
      </c>
      <c r="F44" s="70" t="s">
        <v>0</v>
      </c>
      <c r="G44" s="70" t="s">
        <v>0</v>
      </c>
      <c r="H44" s="70" t="s">
        <v>0</v>
      </c>
      <c r="I44" s="70" t="s">
        <v>0</v>
      </c>
      <c r="J44" s="70" t="s">
        <v>0</v>
      </c>
      <c r="K44" s="71" t="s">
        <v>0</v>
      </c>
      <c r="L44" s="70" t="s">
        <v>0</v>
      </c>
      <c r="M44" s="63">
        <f>M45+M46</f>
        <v>55249121.299999997</v>
      </c>
      <c r="N44" s="63">
        <f t="shared" ref="N44:O44" si="10">N45+N46</f>
        <v>54180444.219999999</v>
      </c>
      <c r="O44" s="64">
        <f t="shared" si="10"/>
        <v>54180444.219999999</v>
      </c>
      <c r="P44" s="87">
        <f t="shared" si="1"/>
        <v>0.98065712078573819</v>
      </c>
      <c r="Q44" s="4"/>
      <c r="R44" s="4"/>
      <c r="S44" s="1"/>
    </row>
    <row r="45" spans="1:19" s="13" customFormat="1" ht="46.8" x14ac:dyDescent="0.25">
      <c r="A45" s="90" t="s">
        <v>190</v>
      </c>
      <c r="B45" s="60" t="s">
        <v>21</v>
      </c>
      <c r="C45" s="60" t="s">
        <v>11</v>
      </c>
      <c r="D45" s="60" t="s">
        <v>175</v>
      </c>
      <c r="E45" s="60" t="s">
        <v>177</v>
      </c>
      <c r="F45" s="60" t="s">
        <v>34</v>
      </c>
      <c r="G45" s="60" t="s">
        <v>27</v>
      </c>
      <c r="H45" s="60" t="s">
        <v>179</v>
      </c>
      <c r="I45" s="60" t="s">
        <v>166</v>
      </c>
      <c r="J45" s="91" t="s">
        <v>185</v>
      </c>
      <c r="K45" s="92">
        <v>13354</v>
      </c>
      <c r="L45" s="91" t="s">
        <v>40</v>
      </c>
      <c r="M45" s="93">
        <v>41684210.530000001</v>
      </c>
      <c r="N45" s="93">
        <v>41684210.530000001</v>
      </c>
      <c r="O45" s="96">
        <v>41684210.530000001</v>
      </c>
      <c r="P45" s="87">
        <f t="shared" si="1"/>
        <v>1</v>
      </c>
      <c r="Q45" s="14"/>
      <c r="R45" s="14"/>
      <c r="S45" s="15"/>
    </row>
    <row r="46" spans="1:19" s="13" customFormat="1" ht="46.8" x14ac:dyDescent="0.25">
      <c r="A46" s="90" t="s">
        <v>191</v>
      </c>
      <c r="B46" s="60" t="s">
        <v>21</v>
      </c>
      <c r="C46" s="60" t="s">
        <v>11</v>
      </c>
      <c r="D46" s="60" t="s">
        <v>175</v>
      </c>
      <c r="E46" s="60" t="s">
        <v>177</v>
      </c>
      <c r="F46" s="60" t="s">
        <v>34</v>
      </c>
      <c r="G46" s="60" t="s">
        <v>27</v>
      </c>
      <c r="H46" s="60" t="s">
        <v>179</v>
      </c>
      <c r="I46" s="60" t="s">
        <v>166</v>
      </c>
      <c r="J46" s="91" t="s">
        <v>185</v>
      </c>
      <c r="K46" s="92">
        <v>2388</v>
      </c>
      <c r="L46" s="91" t="s">
        <v>42</v>
      </c>
      <c r="M46" s="93">
        <v>13564910.77</v>
      </c>
      <c r="N46" s="93">
        <v>12496233.689999999</v>
      </c>
      <c r="O46" s="96">
        <v>12496233.689999999</v>
      </c>
      <c r="P46" s="87">
        <f t="shared" si="1"/>
        <v>0.9212175370616168</v>
      </c>
      <c r="Q46" s="14"/>
      <c r="R46" s="14"/>
      <c r="S46" s="15"/>
    </row>
    <row r="47" spans="1:19" ht="15.6" x14ac:dyDescent="0.25">
      <c r="A47" s="62" t="s">
        <v>228</v>
      </c>
      <c r="B47" s="70" t="s">
        <v>0</v>
      </c>
      <c r="C47" s="70" t="s">
        <v>0</v>
      </c>
      <c r="D47" s="70" t="s">
        <v>0</v>
      </c>
      <c r="E47" s="70" t="s">
        <v>0</v>
      </c>
      <c r="F47" s="70" t="s">
        <v>0</v>
      </c>
      <c r="G47" s="70" t="s">
        <v>0</v>
      </c>
      <c r="H47" s="70" t="s">
        <v>0</v>
      </c>
      <c r="I47" s="70" t="s">
        <v>0</v>
      </c>
      <c r="J47" s="91"/>
      <c r="K47" s="92"/>
      <c r="L47" s="91"/>
      <c r="M47" s="63">
        <f>M48</f>
        <v>1036086.44</v>
      </c>
      <c r="N47" s="63">
        <f t="shared" ref="N47:O47" si="11">N48</f>
        <v>1036086.44</v>
      </c>
      <c r="O47" s="64">
        <f t="shared" si="11"/>
        <v>1036086.44</v>
      </c>
      <c r="P47" s="87">
        <f t="shared" si="1"/>
        <v>1</v>
      </c>
      <c r="Q47" s="4"/>
      <c r="R47" s="4"/>
      <c r="S47" s="1"/>
    </row>
    <row r="48" spans="1:19" s="22" customFormat="1" ht="31.2" x14ac:dyDescent="0.25">
      <c r="A48" s="90" t="s">
        <v>313</v>
      </c>
      <c r="B48" s="60" t="s">
        <v>21</v>
      </c>
      <c r="C48" s="60" t="s">
        <v>11</v>
      </c>
      <c r="D48" s="60" t="s">
        <v>175</v>
      </c>
      <c r="E48" s="60" t="s">
        <v>177</v>
      </c>
      <c r="F48" s="60" t="s">
        <v>34</v>
      </c>
      <c r="G48" s="60" t="s">
        <v>27</v>
      </c>
      <c r="H48" s="60" t="s">
        <v>179</v>
      </c>
      <c r="I48" s="60" t="s">
        <v>166</v>
      </c>
      <c r="J48" s="91" t="s">
        <v>183</v>
      </c>
      <c r="K48" s="92" t="s">
        <v>150</v>
      </c>
      <c r="L48" s="91" t="s">
        <v>42</v>
      </c>
      <c r="M48" s="93">
        <v>1036086.44</v>
      </c>
      <c r="N48" s="93">
        <v>1036086.44</v>
      </c>
      <c r="O48" s="96">
        <v>1036086.44</v>
      </c>
      <c r="P48" s="87">
        <f t="shared" si="1"/>
        <v>1</v>
      </c>
      <c r="Q48" s="4"/>
      <c r="R48" s="4"/>
      <c r="S48" s="1"/>
    </row>
    <row r="49" spans="1:19" s="22" customFormat="1" ht="15.6" x14ac:dyDescent="0.25">
      <c r="A49" s="62" t="s">
        <v>180</v>
      </c>
      <c r="B49" s="70" t="s">
        <v>0</v>
      </c>
      <c r="C49" s="70" t="s">
        <v>0</v>
      </c>
      <c r="D49" s="70" t="s">
        <v>0</v>
      </c>
      <c r="E49" s="70" t="s">
        <v>0</v>
      </c>
      <c r="F49" s="70" t="s">
        <v>0</v>
      </c>
      <c r="G49" s="70" t="s">
        <v>0</v>
      </c>
      <c r="H49" s="70" t="s">
        <v>0</v>
      </c>
      <c r="I49" s="70" t="s">
        <v>0</v>
      </c>
      <c r="J49" s="70" t="s">
        <v>0</v>
      </c>
      <c r="K49" s="71" t="s">
        <v>0</v>
      </c>
      <c r="L49" s="70" t="s">
        <v>0</v>
      </c>
      <c r="M49" s="63">
        <f>M50+M51</f>
        <v>23981641.199999999</v>
      </c>
      <c r="N49" s="63">
        <f t="shared" ref="N49:O49" si="12">N50+N51</f>
        <v>23973787.350000001</v>
      </c>
      <c r="O49" s="64">
        <f t="shared" si="12"/>
        <v>23973787.350000001</v>
      </c>
      <c r="P49" s="87">
        <f t="shared" si="1"/>
        <v>0.99967250573326072</v>
      </c>
      <c r="Q49" s="4"/>
      <c r="R49" s="4"/>
      <c r="S49" s="1"/>
    </row>
    <row r="50" spans="1:19" ht="46.8" x14ac:dyDescent="0.25">
      <c r="A50" s="90" t="s">
        <v>181</v>
      </c>
      <c r="B50" s="60" t="s">
        <v>21</v>
      </c>
      <c r="C50" s="60" t="s">
        <v>11</v>
      </c>
      <c r="D50" s="60" t="s">
        <v>175</v>
      </c>
      <c r="E50" s="60" t="s">
        <v>177</v>
      </c>
      <c r="F50" s="60" t="s">
        <v>34</v>
      </c>
      <c r="G50" s="60" t="s">
        <v>27</v>
      </c>
      <c r="H50" s="60" t="s">
        <v>179</v>
      </c>
      <c r="I50" s="60" t="s">
        <v>166</v>
      </c>
      <c r="J50" s="91" t="s">
        <v>183</v>
      </c>
      <c r="K50" s="92" t="s">
        <v>263</v>
      </c>
      <c r="L50" s="91" t="s">
        <v>42</v>
      </c>
      <c r="M50" s="93">
        <v>9264561.2699999996</v>
      </c>
      <c r="N50" s="93">
        <v>9264123.3100000005</v>
      </c>
      <c r="O50" s="96">
        <v>9264123.3100000005</v>
      </c>
      <c r="P50" s="87">
        <f t="shared" si="1"/>
        <v>0.99995272738910834</v>
      </c>
      <c r="Q50" s="4"/>
      <c r="R50" s="4"/>
      <c r="S50" s="1"/>
    </row>
    <row r="51" spans="1:19" ht="31.2" x14ac:dyDescent="0.25">
      <c r="A51" s="90" t="s">
        <v>182</v>
      </c>
      <c r="B51" s="60" t="s">
        <v>21</v>
      </c>
      <c r="C51" s="60" t="s">
        <v>11</v>
      </c>
      <c r="D51" s="60" t="s">
        <v>175</v>
      </c>
      <c r="E51" s="60" t="s">
        <v>177</v>
      </c>
      <c r="F51" s="60" t="s">
        <v>34</v>
      </c>
      <c r="G51" s="60" t="s">
        <v>27</v>
      </c>
      <c r="H51" s="60" t="s">
        <v>179</v>
      </c>
      <c r="I51" s="60" t="s">
        <v>166</v>
      </c>
      <c r="J51" s="91" t="s">
        <v>183</v>
      </c>
      <c r="K51" s="92" t="s">
        <v>382</v>
      </c>
      <c r="L51" s="91" t="s">
        <v>42</v>
      </c>
      <c r="M51" s="93">
        <v>14717079.93</v>
      </c>
      <c r="N51" s="93">
        <v>14709664.039999999</v>
      </c>
      <c r="O51" s="96">
        <v>14709664.039999999</v>
      </c>
      <c r="P51" s="87">
        <f t="shared" si="1"/>
        <v>0.99949610316480764</v>
      </c>
      <c r="Q51" s="4"/>
      <c r="R51" s="4"/>
      <c r="S51" s="1"/>
    </row>
    <row r="52" spans="1:19" ht="31.2" x14ac:dyDescent="0.25">
      <c r="A52" s="62" t="s">
        <v>195</v>
      </c>
      <c r="B52" s="70" t="s">
        <v>0</v>
      </c>
      <c r="C52" s="70" t="s">
        <v>0</v>
      </c>
      <c r="D52" s="70" t="s">
        <v>0</v>
      </c>
      <c r="E52" s="70" t="s">
        <v>0</v>
      </c>
      <c r="F52" s="70" t="s">
        <v>0</v>
      </c>
      <c r="G52" s="70" t="s">
        <v>0</v>
      </c>
      <c r="H52" s="70" t="s">
        <v>0</v>
      </c>
      <c r="I52" s="70" t="s">
        <v>0</v>
      </c>
      <c r="J52" s="70" t="s">
        <v>0</v>
      </c>
      <c r="K52" s="71" t="s">
        <v>0</v>
      </c>
      <c r="L52" s="70" t="s">
        <v>0</v>
      </c>
      <c r="M52" s="63">
        <f>M53</f>
        <v>12143405.939999999</v>
      </c>
      <c r="N52" s="63">
        <f t="shared" ref="N52:O52" si="13">N53</f>
        <v>12143405.939999999</v>
      </c>
      <c r="O52" s="64">
        <f t="shared" si="13"/>
        <v>12143405.939999999</v>
      </c>
      <c r="P52" s="87">
        <f t="shared" si="1"/>
        <v>1</v>
      </c>
      <c r="Q52" s="4"/>
      <c r="R52" s="4"/>
      <c r="S52" s="1"/>
    </row>
    <row r="53" spans="1:19" ht="46.8" x14ac:dyDescent="0.25">
      <c r="A53" s="90" t="s">
        <v>196</v>
      </c>
      <c r="B53" s="60" t="s">
        <v>21</v>
      </c>
      <c r="C53" s="60" t="s">
        <v>11</v>
      </c>
      <c r="D53" s="60" t="s">
        <v>175</v>
      </c>
      <c r="E53" s="60" t="s">
        <v>177</v>
      </c>
      <c r="F53" s="60" t="s">
        <v>34</v>
      </c>
      <c r="G53" s="60" t="s">
        <v>27</v>
      </c>
      <c r="H53" s="60" t="s">
        <v>179</v>
      </c>
      <c r="I53" s="60" t="s">
        <v>166</v>
      </c>
      <c r="J53" s="91" t="s">
        <v>185</v>
      </c>
      <c r="K53" s="92">
        <v>1510</v>
      </c>
      <c r="L53" s="91" t="s">
        <v>42</v>
      </c>
      <c r="M53" s="93">
        <v>12143405.939999999</v>
      </c>
      <c r="N53" s="93">
        <v>12143405.939999999</v>
      </c>
      <c r="O53" s="96">
        <v>12143405.939999999</v>
      </c>
      <c r="P53" s="87">
        <f t="shared" si="1"/>
        <v>1</v>
      </c>
      <c r="Q53" s="4"/>
      <c r="R53" s="4"/>
      <c r="S53" s="1"/>
    </row>
    <row r="54" spans="1:19" ht="31.2" x14ac:dyDescent="0.25">
      <c r="A54" s="68" t="s">
        <v>197</v>
      </c>
      <c r="B54" s="65" t="s">
        <v>21</v>
      </c>
      <c r="C54" s="65" t="s">
        <v>11</v>
      </c>
      <c r="D54" s="65" t="s">
        <v>175</v>
      </c>
      <c r="E54" s="65" t="s">
        <v>177</v>
      </c>
      <c r="F54" s="65" t="s">
        <v>34</v>
      </c>
      <c r="G54" s="65" t="s">
        <v>34</v>
      </c>
      <c r="H54" s="65" t="s">
        <v>0</v>
      </c>
      <c r="I54" s="65" t="s">
        <v>0</v>
      </c>
      <c r="J54" s="65" t="s">
        <v>0</v>
      </c>
      <c r="K54" s="69" t="s">
        <v>0</v>
      </c>
      <c r="L54" s="65" t="s">
        <v>0</v>
      </c>
      <c r="M54" s="63">
        <f>M55</f>
        <v>261060262.37000003</v>
      </c>
      <c r="N54" s="63">
        <f t="shared" ref="N54:O55" si="14">N55</f>
        <v>261060262.37000003</v>
      </c>
      <c r="O54" s="64">
        <f t="shared" si="14"/>
        <v>261060262.37000003</v>
      </c>
      <c r="P54" s="87">
        <f t="shared" si="1"/>
        <v>1</v>
      </c>
      <c r="Q54" s="4"/>
      <c r="R54" s="4"/>
      <c r="S54" s="1"/>
    </row>
    <row r="55" spans="1:19" ht="46.8" x14ac:dyDescent="0.25">
      <c r="A55" s="62" t="s">
        <v>178</v>
      </c>
      <c r="B55" s="65" t="s">
        <v>21</v>
      </c>
      <c r="C55" s="65" t="s">
        <v>11</v>
      </c>
      <c r="D55" s="65" t="s">
        <v>175</v>
      </c>
      <c r="E55" s="65" t="s">
        <v>177</v>
      </c>
      <c r="F55" s="65" t="s">
        <v>34</v>
      </c>
      <c r="G55" s="65" t="s">
        <v>34</v>
      </c>
      <c r="H55" s="65" t="s">
        <v>198</v>
      </c>
      <c r="I55" s="66" t="s">
        <v>0</v>
      </c>
      <c r="J55" s="66" t="s">
        <v>0</v>
      </c>
      <c r="K55" s="67" t="s">
        <v>0</v>
      </c>
      <c r="L55" s="66" t="s">
        <v>0</v>
      </c>
      <c r="M55" s="63">
        <f>M56</f>
        <v>261060262.37000003</v>
      </c>
      <c r="N55" s="63">
        <f t="shared" si="14"/>
        <v>261060262.37000003</v>
      </c>
      <c r="O55" s="64">
        <f t="shared" si="14"/>
        <v>261060262.37000003</v>
      </c>
      <c r="P55" s="87">
        <f t="shared" si="1"/>
        <v>1</v>
      </c>
      <c r="Q55" s="4"/>
      <c r="R55" s="4"/>
      <c r="S55" s="1"/>
    </row>
    <row r="56" spans="1:19" ht="62.4" x14ac:dyDescent="0.25">
      <c r="A56" s="62" t="s">
        <v>165</v>
      </c>
      <c r="B56" s="65" t="s">
        <v>21</v>
      </c>
      <c r="C56" s="65" t="s">
        <v>11</v>
      </c>
      <c r="D56" s="65" t="s">
        <v>175</v>
      </c>
      <c r="E56" s="65" t="s">
        <v>177</v>
      </c>
      <c r="F56" s="65" t="s">
        <v>34</v>
      </c>
      <c r="G56" s="65" t="s">
        <v>34</v>
      </c>
      <c r="H56" s="65" t="s">
        <v>198</v>
      </c>
      <c r="I56" s="65" t="s">
        <v>166</v>
      </c>
      <c r="J56" s="65" t="s">
        <v>0</v>
      </c>
      <c r="K56" s="69" t="s">
        <v>0</v>
      </c>
      <c r="L56" s="65" t="s">
        <v>0</v>
      </c>
      <c r="M56" s="63">
        <f>M57+M59+M62+M64+M66+M68+M71+M73+M75+M77</f>
        <v>261060262.37000003</v>
      </c>
      <c r="N56" s="63">
        <f>N57+N59+N62+N64+N66+N68+N71+N73+N75+N77</f>
        <v>261060262.37000003</v>
      </c>
      <c r="O56" s="64">
        <f>O57+O59+O62+O64+O66+O68+O71+O73+O75+O77</f>
        <v>261060262.37000003</v>
      </c>
      <c r="P56" s="87">
        <f t="shared" si="1"/>
        <v>1</v>
      </c>
      <c r="Q56" s="4"/>
      <c r="R56" s="4"/>
      <c r="S56" s="1"/>
    </row>
    <row r="57" spans="1:19" ht="15.6" x14ac:dyDescent="0.25">
      <c r="A57" s="62" t="s">
        <v>184</v>
      </c>
      <c r="B57" s="70" t="s">
        <v>0</v>
      </c>
      <c r="C57" s="70" t="s">
        <v>0</v>
      </c>
      <c r="D57" s="70" t="s">
        <v>0</v>
      </c>
      <c r="E57" s="70" t="s">
        <v>0</v>
      </c>
      <c r="F57" s="70" t="s">
        <v>0</v>
      </c>
      <c r="G57" s="70" t="s">
        <v>0</v>
      </c>
      <c r="H57" s="70" t="s">
        <v>0</v>
      </c>
      <c r="I57" s="70" t="s">
        <v>0</v>
      </c>
      <c r="J57" s="70" t="s">
        <v>0</v>
      </c>
      <c r="K57" s="71" t="s">
        <v>0</v>
      </c>
      <c r="L57" s="70" t="s">
        <v>0</v>
      </c>
      <c r="M57" s="63">
        <f>M58</f>
        <v>9687924.7599999998</v>
      </c>
      <c r="N57" s="63">
        <f t="shared" ref="N57:O57" si="15">N58</f>
        <v>9687924.7599999998</v>
      </c>
      <c r="O57" s="64">
        <f t="shared" si="15"/>
        <v>9687924.7599999998</v>
      </c>
      <c r="P57" s="87">
        <f t="shared" si="1"/>
        <v>1</v>
      </c>
      <c r="Q57" s="4"/>
      <c r="R57" s="4"/>
      <c r="S57" s="1"/>
    </row>
    <row r="58" spans="1:19" ht="62.4" x14ac:dyDescent="0.25">
      <c r="A58" s="90" t="s">
        <v>199</v>
      </c>
      <c r="B58" s="60" t="s">
        <v>21</v>
      </c>
      <c r="C58" s="60" t="s">
        <v>11</v>
      </c>
      <c r="D58" s="60" t="s">
        <v>175</v>
      </c>
      <c r="E58" s="60" t="s">
        <v>177</v>
      </c>
      <c r="F58" s="60" t="s">
        <v>34</v>
      </c>
      <c r="G58" s="60" t="s">
        <v>34</v>
      </c>
      <c r="H58" s="60" t="s">
        <v>198</v>
      </c>
      <c r="I58" s="60" t="s">
        <v>166</v>
      </c>
      <c r="J58" s="91" t="s">
        <v>183</v>
      </c>
      <c r="K58" s="92">
        <v>65</v>
      </c>
      <c r="L58" s="91" t="s">
        <v>42</v>
      </c>
      <c r="M58" s="93">
        <v>9687924.7599999998</v>
      </c>
      <c r="N58" s="93">
        <v>9687924.7599999998</v>
      </c>
      <c r="O58" s="96">
        <v>9687924.7599999998</v>
      </c>
      <c r="P58" s="87">
        <f t="shared" si="1"/>
        <v>1</v>
      </c>
      <c r="Q58" s="4"/>
      <c r="R58" s="4"/>
      <c r="S58" s="1"/>
    </row>
    <row r="59" spans="1:19" ht="15.6" x14ac:dyDescent="0.25">
      <c r="A59" s="62" t="s">
        <v>187</v>
      </c>
      <c r="B59" s="70" t="s">
        <v>0</v>
      </c>
      <c r="C59" s="70" t="s">
        <v>0</v>
      </c>
      <c r="D59" s="70" t="s">
        <v>0</v>
      </c>
      <c r="E59" s="70" t="s">
        <v>0</v>
      </c>
      <c r="F59" s="70" t="s">
        <v>0</v>
      </c>
      <c r="G59" s="70" t="s">
        <v>0</v>
      </c>
      <c r="H59" s="70" t="s">
        <v>0</v>
      </c>
      <c r="I59" s="70" t="s">
        <v>0</v>
      </c>
      <c r="J59" s="70" t="s">
        <v>0</v>
      </c>
      <c r="K59" s="71" t="s">
        <v>0</v>
      </c>
      <c r="L59" s="70" t="s">
        <v>0</v>
      </c>
      <c r="M59" s="63">
        <f>M60+M61</f>
        <v>65977909.840000004</v>
      </c>
      <c r="N59" s="63">
        <f t="shared" ref="N59:O59" si="16">N60+N61</f>
        <v>65977909.840000004</v>
      </c>
      <c r="O59" s="64">
        <f t="shared" si="16"/>
        <v>65977909.840000004</v>
      </c>
      <c r="P59" s="87">
        <f t="shared" si="1"/>
        <v>1</v>
      </c>
      <c r="Q59" s="4"/>
      <c r="R59" s="4"/>
      <c r="S59" s="1"/>
    </row>
    <row r="60" spans="1:19" ht="46.8" x14ac:dyDescent="0.25">
      <c r="A60" s="90" t="s">
        <v>201</v>
      </c>
      <c r="B60" s="60" t="s">
        <v>21</v>
      </c>
      <c r="C60" s="60" t="s">
        <v>11</v>
      </c>
      <c r="D60" s="60" t="s">
        <v>175</v>
      </c>
      <c r="E60" s="60" t="s">
        <v>177</v>
      </c>
      <c r="F60" s="60" t="s">
        <v>34</v>
      </c>
      <c r="G60" s="60" t="s">
        <v>34</v>
      </c>
      <c r="H60" s="60" t="s">
        <v>198</v>
      </c>
      <c r="I60" s="60" t="s">
        <v>166</v>
      </c>
      <c r="J60" s="91" t="s">
        <v>185</v>
      </c>
      <c r="K60" s="92">
        <v>1631</v>
      </c>
      <c r="L60" s="91" t="s">
        <v>42</v>
      </c>
      <c r="M60" s="93">
        <v>13668534.75</v>
      </c>
      <c r="N60" s="93">
        <v>13668534.75</v>
      </c>
      <c r="O60" s="96">
        <v>13668534.75</v>
      </c>
      <c r="P60" s="87">
        <f t="shared" si="1"/>
        <v>1</v>
      </c>
      <c r="Q60" s="4"/>
      <c r="R60" s="4"/>
      <c r="S60" s="1"/>
    </row>
    <row r="61" spans="1:19" ht="46.8" x14ac:dyDescent="0.25">
      <c r="A61" s="90" t="s">
        <v>202</v>
      </c>
      <c r="B61" s="60" t="s">
        <v>21</v>
      </c>
      <c r="C61" s="60" t="s">
        <v>11</v>
      </c>
      <c r="D61" s="60" t="s">
        <v>175</v>
      </c>
      <c r="E61" s="60" t="s">
        <v>177</v>
      </c>
      <c r="F61" s="60" t="s">
        <v>34</v>
      </c>
      <c r="G61" s="60" t="s">
        <v>34</v>
      </c>
      <c r="H61" s="60" t="s">
        <v>198</v>
      </c>
      <c r="I61" s="60" t="s">
        <v>166</v>
      </c>
      <c r="J61" s="91" t="s">
        <v>185</v>
      </c>
      <c r="K61" s="92">
        <v>9393</v>
      </c>
      <c r="L61" s="91" t="s">
        <v>42</v>
      </c>
      <c r="M61" s="93">
        <v>52309375.090000004</v>
      </c>
      <c r="N61" s="93">
        <v>52309375.090000004</v>
      </c>
      <c r="O61" s="96">
        <v>52309375.090000004</v>
      </c>
      <c r="P61" s="87">
        <f t="shared" si="1"/>
        <v>1</v>
      </c>
      <c r="Q61" s="4"/>
      <c r="R61" s="4"/>
      <c r="S61" s="1"/>
    </row>
    <row r="62" spans="1:19" ht="15.6" x14ac:dyDescent="0.25">
      <c r="A62" s="62" t="s">
        <v>203</v>
      </c>
      <c r="B62" s="70" t="s">
        <v>0</v>
      </c>
      <c r="C62" s="70" t="s">
        <v>0</v>
      </c>
      <c r="D62" s="70" t="s">
        <v>0</v>
      </c>
      <c r="E62" s="70" t="s">
        <v>0</v>
      </c>
      <c r="F62" s="70" t="s">
        <v>0</v>
      </c>
      <c r="G62" s="70" t="s">
        <v>0</v>
      </c>
      <c r="H62" s="70" t="s">
        <v>0</v>
      </c>
      <c r="I62" s="70" t="s">
        <v>0</v>
      </c>
      <c r="J62" s="70" t="s">
        <v>0</v>
      </c>
      <c r="K62" s="71" t="s">
        <v>0</v>
      </c>
      <c r="L62" s="70" t="s">
        <v>0</v>
      </c>
      <c r="M62" s="63">
        <f>M63</f>
        <v>23306946.239999998</v>
      </c>
      <c r="N62" s="63">
        <f t="shared" ref="N62:O62" si="17">N63</f>
        <v>23306946.239999998</v>
      </c>
      <c r="O62" s="64">
        <f t="shared" si="17"/>
        <v>23306946.239999998</v>
      </c>
      <c r="P62" s="87">
        <f t="shared" si="1"/>
        <v>1</v>
      </c>
      <c r="Q62" s="4"/>
      <c r="R62" s="4"/>
      <c r="S62" s="1"/>
    </row>
    <row r="63" spans="1:19" ht="31.2" x14ac:dyDescent="0.25">
      <c r="A63" s="90" t="s">
        <v>204</v>
      </c>
      <c r="B63" s="60" t="s">
        <v>21</v>
      </c>
      <c r="C63" s="60" t="s">
        <v>11</v>
      </c>
      <c r="D63" s="60" t="s">
        <v>175</v>
      </c>
      <c r="E63" s="60" t="s">
        <v>177</v>
      </c>
      <c r="F63" s="60" t="s">
        <v>34</v>
      </c>
      <c r="G63" s="60" t="s">
        <v>34</v>
      </c>
      <c r="H63" s="60" t="s">
        <v>198</v>
      </c>
      <c r="I63" s="60" t="s">
        <v>166</v>
      </c>
      <c r="J63" s="91" t="s">
        <v>185</v>
      </c>
      <c r="K63" s="92">
        <v>2760</v>
      </c>
      <c r="L63" s="91" t="s">
        <v>42</v>
      </c>
      <c r="M63" s="93">
        <v>23306946.239999998</v>
      </c>
      <c r="N63" s="93">
        <v>23306946.239999998</v>
      </c>
      <c r="O63" s="96">
        <v>23306946.239999998</v>
      </c>
      <c r="P63" s="87">
        <f t="shared" si="1"/>
        <v>1</v>
      </c>
      <c r="Q63" s="4"/>
      <c r="R63" s="4"/>
      <c r="S63" s="1"/>
    </row>
    <row r="64" spans="1:19" ht="15.6" x14ac:dyDescent="0.25">
      <c r="A64" s="62" t="s">
        <v>205</v>
      </c>
      <c r="B64" s="70" t="s">
        <v>0</v>
      </c>
      <c r="C64" s="70" t="s">
        <v>0</v>
      </c>
      <c r="D64" s="70" t="s">
        <v>0</v>
      </c>
      <c r="E64" s="70" t="s">
        <v>0</v>
      </c>
      <c r="F64" s="70" t="s">
        <v>0</v>
      </c>
      <c r="G64" s="70" t="s">
        <v>0</v>
      </c>
      <c r="H64" s="70" t="s">
        <v>0</v>
      </c>
      <c r="I64" s="70" t="s">
        <v>0</v>
      </c>
      <c r="J64" s="70" t="s">
        <v>0</v>
      </c>
      <c r="K64" s="71" t="s">
        <v>0</v>
      </c>
      <c r="L64" s="70" t="s">
        <v>0</v>
      </c>
      <c r="M64" s="63">
        <f>M65</f>
        <v>4942689.9000000004</v>
      </c>
      <c r="N64" s="63">
        <f t="shared" ref="N64:O64" si="18">N65</f>
        <v>4942689.9000000004</v>
      </c>
      <c r="O64" s="64">
        <f t="shared" si="18"/>
        <v>4942689.9000000004</v>
      </c>
      <c r="P64" s="87">
        <f t="shared" si="1"/>
        <v>1</v>
      </c>
      <c r="Q64" s="4"/>
      <c r="R64" s="4"/>
      <c r="S64" s="1"/>
    </row>
    <row r="65" spans="1:19" ht="31.2" x14ac:dyDescent="0.25">
      <c r="A65" s="90" t="s">
        <v>206</v>
      </c>
      <c r="B65" s="60" t="s">
        <v>21</v>
      </c>
      <c r="C65" s="60" t="s">
        <v>11</v>
      </c>
      <c r="D65" s="60" t="s">
        <v>175</v>
      </c>
      <c r="E65" s="60" t="s">
        <v>177</v>
      </c>
      <c r="F65" s="60" t="s">
        <v>34</v>
      </c>
      <c r="G65" s="60" t="s">
        <v>34</v>
      </c>
      <c r="H65" s="60" t="s">
        <v>198</v>
      </c>
      <c r="I65" s="60" t="s">
        <v>166</v>
      </c>
      <c r="J65" s="91" t="s">
        <v>185</v>
      </c>
      <c r="K65" s="92">
        <v>1096</v>
      </c>
      <c r="L65" s="91" t="s">
        <v>42</v>
      </c>
      <c r="M65" s="93">
        <v>4942689.9000000004</v>
      </c>
      <c r="N65" s="93">
        <v>4942689.9000000004</v>
      </c>
      <c r="O65" s="96">
        <v>4942689.9000000004</v>
      </c>
      <c r="P65" s="87">
        <f t="shared" si="1"/>
        <v>1</v>
      </c>
      <c r="Q65" s="4"/>
      <c r="R65" s="4"/>
      <c r="S65" s="1"/>
    </row>
    <row r="66" spans="1:19" ht="15.6" x14ac:dyDescent="0.25">
      <c r="A66" s="62" t="s">
        <v>207</v>
      </c>
      <c r="B66" s="70" t="s">
        <v>0</v>
      </c>
      <c r="C66" s="70" t="s">
        <v>0</v>
      </c>
      <c r="D66" s="70" t="s">
        <v>0</v>
      </c>
      <c r="E66" s="70" t="s">
        <v>0</v>
      </c>
      <c r="F66" s="70" t="s">
        <v>0</v>
      </c>
      <c r="G66" s="70" t="s">
        <v>0</v>
      </c>
      <c r="H66" s="70" t="s">
        <v>0</v>
      </c>
      <c r="I66" s="70" t="s">
        <v>0</v>
      </c>
      <c r="J66" s="70" t="s">
        <v>0</v>
      </c>
      <c r="K66" s="71" t="s">
        <v>0</v>
      </c>
      <c r="L66" s="70" t="s">
        <v>0</v>
      </c>
      <c r="M66" s="63">
        <f>M67</f>
        <v>21141149.32</v>
      </c>
      <c r="N66" s="63">
        <f t="shared" ref="N66:O66" si="19">N67</f>
        <v>21141149.32</v>
      </c>
      <c r="O66" s="64">
        <f t="shared" si="19"/>
        <v>21141149.32</v>
      </c>
      <c r="P66" s="87">
        <f t="shared" si="1"/>
        <v>1</v>
      </c>
      <c r="Q66" s="4"/>
      <c r="R66" s="4"/>
      <c r="S66" s="1"/>
    </row>
    <row r="67" spans="1:19" ht="46.8" x14ac:dyDescent="0.25">
      <c r="A67" s="90" t="s">
        <v>208</v>
      </c>
      <c r="B67" s="60" t="s">
        <v>21</v>
      </c>
      <c r="C67" s="60" t="s">
        <v>11</v>
      </c>
      <c r="D67" s="60" t="s">
        <v>175</v>
      </c>
      <c r="E67" s="60" t="s">
        <v>177</v>
      </c>
      <c r="F67" s="60" t="s">
        <v>34</v>
      </c>
      <c r="G67" s="60" t="s">
        <v>34</v>
      </c>
      <c r="H67" s="60" t="s">
        <v>198</v>
      </c>
      <c r="I67" s="60" t="s">
        <v>166</v>
      </c>
      <c r="J67" s="91" t="s">
        <v>209</v>
      </c>
      <c r="K67" s="92">
        <v>0.08</v>
      </c>
      <c r="L67" s="91" t="s">
        <v>42</v>
      </c>
      <c r="M67" s="93">
        <v>21141149.32</v>
      </c>
      <c r="N67" s="93">
        <v>21141149.32</v>
      </c>
      <c r="O67" s="96">
        <v>21141149.32</v>
      </c>
      <c r="P67" s="87">
        <f t="shared" si="1"/>
        <v>1</v>
      </c>
      <c r="Q67" s="4"/>
      <c r="R67" s="4"/>
      <c r="S67" s="1"/>
    </row>
    <row r="68" spans="1:19" ht="15.6" x14ac:dyDescent="0.25">
      <c r="A68" s="62" t="s">
        <v>210</v>
      </c>
      <c r="B68" s="70" t="s">
        <v>0</v>
      </c>
      <c r="C68" s="70" t="s">
        <v>0</v>
      </c>
      <c r="D68" s="70" t="s">
        <v>0</v>
      </c>
      <c r="E68" s="70" t="s">
        <v>0</v>
      </c>
      <c r="F68" s="70" t="s">
        <v>0</v>
      </c>
      <c r="G68" s="70" t="s">
        <v>0</v>
      </c>
      <c r="H68" s="70" t="s">
        <v>0</v>
      </c>
      <c r="I68" s="70" t="s">
        <v>0</v>
      </c>
      <c r="J68" s="70" t="s">
        <v>0</v>
      </c>
      <c r="K68" s="71" t="s">
        <v>0</v>
      </c>
      <c r="L68" s="70" t="s">
        <v>0</v>
      </c>
      <c r="M68" s="63">
        <f>M69+M70</f>
        <v>18732747.059999999</v>
      </c>
      <c r="N68" s="63">
        <f t="shared" ref="N68:O68" si="20">N69+N70</f>
        <v>18732747.059999999</v>
      </c>
      <c r="O68" s="64">
        <f t="shared" si="20"/>
        <v>18732747.059999999</v>
      </c>
      <c r="P68" s="87">
        <f t="shared" si="1"/>
        <v>1</v>
      </c>
      <c r="Q68" s="4"/>
      <c r="R68" s="4"/>
      <c r="S68" s="1"/>
    </row>
    <row r="69" spans="1:19" ht="31.2" x14ac:dyDescent="0.25">
      <c r="A69" s="90" t="s">
        <v>211</v>
      </c>
      <c r="B69" s="60" t="s">
        <v>21</v>
      </c>
      <c r="C69" s="60" t="s">
        <v>11</v>
      </c>
      <c r="D69" s="60" t="s">
        <v>175</v>
      </c>
      <c r="E69" s="60" t="s">
        <v>177</v>
      </c>
      <c r="F69" s="60" t="s">
        <v>34</v>
      </c>
      <c r="G69" s="60" t="s">
        <v>34</v>
      </c>
      <c r="H69" s="60" t="s">
        <v>198</v>
      </c>
      <c r="I69" s="60" t="s">
        <v>166</v>
      </c>
      <c r="J69" s="91" t="s">
        <v>185</v>
      </c>
      <c r="K69" s="92">
        <v>1355</v>
      </c>
      <c r="L69" s="91" t="s">
        <v>42</v>
      </c>
      <c r="M69" s="93">
        <v>8862301.0199999996</v>
      </c>
      <c r="N69" s="93">
        <v>8862301.0199999996</v>
      </c>
      <c r="O69" s="96">
        <v>8862301.0199999996</v>
      </c>
      <c r="P69" s="87">
        <f t="shared" si="1"/>
        <v>1</v>
      </c>
      <c r="Q69" s="4"/>
      <c r="R69" s="4"/>
      <c r="S69" s="1"/>
    </row>
    <row r="70" spans="1:19" ht="53.25" customHeight="1" x14ac:dyDescent="0.25">
      <c r="A70" s="90" t="s">
        <v>212</v>
      </c>
      <c r="B70" s="60" t="s">
        <v>21</v>
      </c>
      <c r="C70" s="60" t="s">
        <v>11</v>
      </c>
      <c r="D70" s="60" t="s">
        <v>175</v>
      </c>
      <c r="E70" s="60" t="s">
        <v>177</v>
      </c>
      <c r="F70" s="60" t="s">
        <v>34</v>
      </c>
      <c r="G70" s="60" t="s">
        <v>34</v>
      </c>
      <c r="H70" s="60" t="s">
        <v>198</v>
      </c>
      <c r="I70" s="60" t="s">
        <v>166</v>
      </c>
      <c r="J70" s="91" t="s">
        <v>185</v>
      </c>
      <c r="K70" s="92">
        <v>1402</v>
      </c>
      <c r="L70" s="91" t="s">
        <v>42</v>
      </c>
      <c r="M70" s="93">
        <v>9870446.0399999991</v>
      </c>
      <c r="N70" s="93">
        <v>9870446.0399999991</v>
      </c>
      <c r="O70" s="96">
        <v>9870446.0399999991</v>
      </c>
      <c r="P70" s="87">
        <f t="shared" si="1"/>
        <v>1</v>
      </c>
      <c r="Q70" s="4"/>
      <c r="R70" s="4"/>
      <c r="S70" s="1"/>
    </row>
    <row r="71" spans="1:19" ht="15.6" x14ac:dyDescent="0.25">
      <c r="A71" s="62" t="s">
        <v>213</v>
      </c>
      <c r="B71" s="70" t="s">
        <v>0</v>
      </c>
      <c r="C71" s="70" t="s">
        <v>0</v>
      </c>
      <c r="D71" s="70" t="s">
        <v>0</v>
      </c>
      <c r="E71" s="70" t="s">
        <v>0</v>
      </c>
      <c r="F71" s="70" t="s">
        <v>0</v>
      </c>
      <c r="G71" s="70" t="s">
        <v>0</v>
      </c>
      <c r="H71" s="70" t="s">
        <v>0</v>
      </c>
      <c r="I71" s="70" t="s">
        <v>0</v>
      </c>
      <c r="J71" s="70" t="s">
        <v>0</v>
      </c>
      <c r="K71" s="71" t="s">
        <v>0</v>
      </c>
      <c r="L71" s="70" t="s">
        <v>0</v>
      </c>
      <c r="M71" s="63">
        <f>M72</f>
        <v>44488418.170000002</v>
      </c>
      <c r="N71" s="63">
        <f t="shared" ref="N71:O71" si="21">N72</f>
        <v>44488418.170000002</v>
      </c>
      <c r="O71" s="64">
        <f t="shared" si="21"/>
        <v>44488418.170000002</v>
      </c>
      <c r="P71" s="87">
        <f t="shared" ref="P71:P134" si="22">O71/M71</f>
        <v>1</v>
      </c>
      <c r="Q71" s="4"/>
      <c r="R71" s="4"/>
      <c r="S71" s="1"/>
    </row>
    <row r="72" spans="1:19" ht="51" customHeight="1" x14ac:dyDescent="0.25">
      <c r="A72" s="90" t="s">
        <v>214</v>
      </c>
      <c r="B72" s="60" t="s">
        <v>21</v>
      </c>
      <c r="C72" s="60" t="s">
        <v>11</v>
      </c>
      <c r="D72" s="60" t="s">
        <v>175</v>
      </c>
      <c r="E72" s="60" t="s">
        <v>177</v>
      </c>
      <c r="F72" s="60" t="s">
        <v>34</v>
      </c>
      <c r="G72" s="60" t="s">
        <v>34</v>
      </c>
      <c r="H72" s="60" t="s">
        <v>198</v>
      </c>
      <c r="I72" s="60" t="s">
        <v>166</v>
      </c>
      <c r="J72" s="91" t="s">
        <v>185</v>
      </c>
      <c r="K72" s="92">
        <v>12073</v>
      </c>
      <c r="L72" s="91" t="s">
        <v>42</v>
      </c>
      <c r="M72" s="93">
        <v>44488418.170000002</v>
      </c>
      <c r="N72" s="93">
        <v>44488418.170000002</v>
      </c>
      <c r="O72" s="96">
        <v>44488418.170000002</v>
      </c>
      <c r="P72" s="87">
        <f t="shared" si="22"/>
        <v>1</v>
      </c>
      <c r="Q72" s="4"/>
      <c r="R72" s="4"/>
      <c r="S72" s="1"/>
    </row>
    <row r="73" spans="1:19" ht="15.6" x14ac:dyDescent="0.25">
      <c r="A73" s="62" t="s">
        <v>180</v>
      </c>
      <c r="B73" s="70" t="s">
        <v>0</v>
      </c>
      <c r="C73" s="70" t="s">
        <v>0</v>
      </c>
      <c r="D73" s="70" t="s">
        <v>0</v>
      </c>
      <c r="E73" s="70" t="s">
        <v>0</v>
      </c>
      <c r="F73" s="70" t="s">
        <v>0</v>
      </c>
      <c r="G73" s="70" t="s">
        <v>0</v>
      </c>
      <c r="H73" s="70" t="s">
        <v>0</v>
      </c>
      <c r="I73" s="70" t="s">
        <v>0</v>
      </c>
      <c r="J73" s="70" t="s">
        <v>0</v>
      </c>
      <c r="K73" s="71" t="s">
        <v>0</v>
      </c>
      <c r="L73" s="70" t="s">
        <v>0</v>
      </c>
      <c r="M73" s="63">
        <f>M74</f>
        <v>3527053.51</v>
      </c>
      <c r="N73" s="63">
        <f t="shared" ref="N73:O73" si="23">N74</f>
        <v>3527053.51</v>
      </c>
      <c r="O73" s="64">
        <f t="shared" si="23"/>
        <v>3527053.51</v>
      </c>
      <c r="P73" s="87">
        <f t="shared" si="22"/>
        <v>1</v>
      </c>
      <c r="Q73" s="4"/>
      <c r="R73" s="4"/>
      <c r="S73" s="1"/>
    </row>
    <row r="74" spans="1:19" ht="58.5" customHeight="1" x14ac:dyDescent="0.25">
      <c r="A74" s="90" t="s">
        <v>200</v>
      </c>
      <c r="B74" s="60" t="s">
        <v>21</v>
      </c>
      <c r="C74" s="60" t="s">
        <v>11</v>
      </c>
      <c r="D74" s="60" t="s">
        <v>175</v>
      </c>
      <c r="E74" s="60" t="s">
        <v>177</v>
      </c>
      <c r="F74" s="60" t="s">
        <v>34</v>
      </c>
      <c r="G74" s="60" t="s">
        <v>34</v>
      </c>
      <c r="H74" s="60" t="s">
        <v>198</v>
      </c>
      <c r="I74" s="60" t="s">
        <v>166</v>
      </c>
      <c r="J74" s="91" t="s">
        <v>183</v>
      </c>
      <c r="K74" s="92">
        <v>25</v>
      </c>
      <c r="L74" s="91" t="s">
        <v>42</v>
      </c>
      <c r="M74" s="93">
        <v>3527053.51</v>
      </c>
      <c r="N74" s="93">
        <v>3527053.51</v>
      </c>
      <c r="O74" s="96">
        <v>3527053.51</v>
      </c>
      <c r="P74" s="87">
        <f t="shared" si="22"/>
        <v>1</v>
      </c>
      <c r="Q74" s="4"/>
      <c r="R74" s="4"/>
      <c r="S74" s="1"/>
    </row>
    <row r="75" spans="1:19" ht="55.5" customHeight="1" x14ac:dyDescent="0.25">
      <c r="A75" s="62" t="s">
        <v>215</v>
      </c>
      <c r="B75" s="70" t="s">
        <v>0</v>
      </c>
      <c r="C75" s="70" t="s">
        <v>0</v>
      </c>
      <c r="D75" s="70" t="s">
        <v>0</v>
      </c>
      <c r="E75" s="70" t="s">
        <v>0</v>
      </c>
      <c r="F75" s="70" t="s">
        <v>0</v>
      </c>
      <c r="G75" s="70" t="s">
        <v>0</v>
      </c>
      <c r="H75" s="70" t="s">
        <v>0</v>
      </c>
      <c r="I75" s="70" t="s">
        <v>0</v>
      </c>
      <c r="J75" s="70" t="s">
        <v>0</v>
      </c>
      <c r="K75" s="71" t="s">
        <v>0</v>
      </c>
      <c r="L75" s="70" t="s">
        <v>0</v>
      </c>
      <c r="M75" s="63">
        <f>M76</f>
        <v>44065838.049999997</v>
      </c>
      <c r="N75" s="63">
        <f t="shared" ref="N75:O75" si="24">N76</f>
        <v>44065838.049999997</v>
      </c>
      <c r="O75" s="64">
        <f t="shared" si="24"/>
        <v>44065838.049999997</v>
      </c>
      <c r="P75" s="87">
        <f t="shared" si="22"/>
        <v>1</v>
      </c>
      <c r="Q75" s="4"/>
      <c r="R75" s="4"/>
      <c r="S75" s="1"/>
    </row>
    <row r="76" spans="1:19" ht="57" customHeight="1" x14ac:dyDescent="0.25">
      <c r="A76" s="90" t="s">
        <v>216</v>
      </c>
      <c r="B76" s="60" t="s">
        <v>21</v>
      </c>
      <c r="C76" s="60" t="s">
        <v>11</v>
      </c>
      <c r="D76" s="60" t="s">
        <v>175</v>
      </c>
      <c r="E76" s="60" t="s">
        <v>177</v>
      </c>
      <c r="F76" s="60" t="s">
        <v>34</v>
      </c>
      <c r="G76" s="60" t="s">
        <v>34</v>
      </c>
      <c r="H76" s="60" t="s">
        <v>198</v>
      </c>
      <c r="I76" s="60" t="s">
        <v>166</v>
      </c>
      <c r="J76" s="91" t="s">
        <v>185</v>
      </c>
      <c r="K76" s="92">
        <v>13648</v>
      </c>
      <c r="L76" s="91" t="s">
        <v>42</v>
      </c>
      <c r="M76" s="93">
        <v>44065838.049999997</v>
      </c>
      <c r="N76" s="93">
        <v>44065838.049999997</v>
      </c>
      <c r="O76" s="96">
        <v>44065838.049999997</v>
      </c>
      <c r="P76" s="87">
        <f t="shared" si="22"/>
        <v>1</v>
      </c>
      <c r="Q76" s="4"/>
      <c r="R76" s="4"/>
      <c r="S76" s="1"/>
    </row>
    <row r="77" spans="1:19" ht="31.2" x14ac:dyDescent="0.25">
      <c r="A77" s="62" t="s">
        <v>217</v>
      </c>
      <c r="B77" s="70" t="s">
        <v>0</v>
      </c>
      <c r="C77" s="70" t="s">
        <v>0</v>
      </c>
      <c r="D77" s="70" t="s">
        <v>0</v>
      </c>
      <c r="E77" s="70" t="s">
        <v>0</v>
      </c>
      <c r="F77" s="70" t="s">
        <v>0</v>
      </c>
      <c r="G77" s="70" t="s">
        <v>0</v>
      </c>
      <c r="H77" s="70" t="s">
        <v>0</v>
      </c>
      <c r="I77" s="70" t="s">
        <v>0</v>
      </c>
      <c r="J77" s="70" t="s">
        <v>0</v>
      </c>
      <c r="K77" s="71" t="s">
        <v>0</v>
      </c>
      <c r="L77" s="70" t="s">
        <v>0</v>
      </c>
      <c r="M77" s="63">
        <f>M78+M79</f>
        <v>25189585.52</v>
      </c>
      <c r="N77" s="63">
        <f t="shared" ref="N77:O77" si="25">N78+N79</f>
        <v>25189585.52</v>
      </c>
      <c r="O77" s="64">
        <f t="shared" si="25"/>
        <v>25189585.52</v>
      </c>
      <c r="P77" s="87">
        <f t="shared" si="22"/>
        <v>1</v>
      </c>
      <c r="Q77" s="4"/>
      <c r="R77" s="4"/>
      <c r="S77" s="1"/>
    </row>
    <row r="78" spans="1:19" ht="46.8" x14ac:dyDescent="0.25">
      <c r="A78" s="90" t="s">
        <v>218</v>
      </c>
      <c r="B78" s="60" t="s">
        <v>21</v>
      </c>
      <c r="C78" s="60" t="s">
        <v>11</v>
      </c>
      <c r="D78" s="60" t="s">
        <v>175</v>
      </c>
      <c r="E78" s="60" t="s">
        <v>177</v>
      </c>
      <c r="F78" s="60" t="s">
        <v>34</v>
      </c>
      <c r="G78" s="60" t="s">
        <v>34</v>
      </c>
      <c r="H78" s="60" t="s">
        <v>198</v>
      </c>
      <c r="I78" s="60" t="s">
        <v>166</v>
      </c>
      <c r="J78" s="91" t="s">
        <v>183</v>
      </c>
      <c r="K78" s="92">
        <v>264</v>
      </c>
      <c r="L78" s="91" t="s">
        <v>42</v>
      </c>
      <c r="M78" s="93">
        <v>19942399.77</v>
      </c>
      <c r="N78" s="93">
        <v>19942399.77</v>
      </c>
      <c r="O78" s="96">
        <v>19942399.77</v>
      </c>
      <c r="P78" s="87">
        <f t="shared" si="22"/>
        <v>1</v>
      </c>
      <c r="Q78" s="4"/>
      <c r="R78" s="4"/>
      <c r="S78" s="1"/>
    </row>
    <row r="79" spans="1:19" ht="46.8" x14ac:dyDescent="0.25">
      <c r="A79" s="90" t="s">
        <v>342</v>
      </c>
      <c r="B79" s="60" t="s">
        <v>21</v>
      </c>
      <c r="C79" s="60" t="s">
        <v>11</v>
      </c>
      <c r="D79" s="60" t="s">
        <v>175</v>
      </c>
      <c r="E79" s="60" t="s">
        <v>177</v>
      </c>
      <c r="F79" s="60" t="s">
        <v>34</v>
      </c>
      <c r="G79" s="60" t="s">
        <v>34</v>
      </c>
      <c r="H79" s="60" t="s">
        <v>198</v>
      </c>
      <c r="I79" s="60" t="s">
        <v>166</v>
      </c>
      <c r="J79" s="91" t="s">
        <v>185</v>
      </c>
      <c r="K79" s="92" t="s">
        <v>343</v>
      </c>
      <c r="L79" s="91" t="s">
        <v>42</v>
      </c>
      <c r="M79" s="93">
        <v>5247185.75</v>
      </c>
      <c r="N79" s="93">
        <v>5247185.75</v>
      </c>
      <c r="O79" s="96">
        <v>5247185.75</v>
      </c>
      <c r="P79" s="87">
        <f t="shared" si="22"/>
        <v>1</v>
      </c>
      <c r="Q79" s="4"/>
      <c r="R79" s="4"/>
      <c r="S79" s="1"/>
    </row>
    <row r="80" spans="1:19" ht="46.8" x14ac:dyDescent="0.25">
      <c r="A80" s="62" t="s">
        <v>219</v>
      </c>
      <c r="B80" s="65" t="s">
        <v>21</v>
      </c>
      <c r="C80" s="65" t="s">
        <v>12</v>
      </c>
      <c r="D80" s="65" t="s">
        <v>27</v>
      </c>
      <c r="E80" s="65" t="s">
        <v>0</v>
      </c>
      <c r="F80" s="65" t="s">
        <v>0</v>
      </c>
      <c r="G80" s="65" t="s">
        <v>0</v>
      </c>
      <c r="H80" s="66" t="s">
        <v>0</v>
      </c>
      <c r="I80" s="66" t="s">
        <v>0</v>
      </c>
      <c r="J80" s="66" t="s">
        <v>0</v>
      </c>
      <c r="K80" s="67" t="s">
        <v>0</v>
      </c>
      <c r="L80" s="66" t="s">
        <v>0</v>
      </c>
      <c r="M80" s="63">
        <f>M81</f>
        <v>72970812.609999999</v>
      </c>
      <c r="N80" s="63">
        <f t="shared" ref="N80:O82" si="26">N81</f>
        <v>72970812.609999999</v>
      </c>
      <c r="O80" s="64">
        <f t="shared" si="26"/>
        <v>72970812.609999999</v>
      </c>
      <c r="P80" s="87">
        <f t="shared" si="22"/>
        <v>1</v>
      </c>
      <c r="Q80" s="4"/>
      <c r="R80" s="4"/>
      <c r="S80" s="1"/>
    </row>
    <row r="81" spans="1:19" ht="46.8" x14ac:dyDescent="0.25">
      <c r="A81" s="62" t="s">
        <v>176</v>
      </c>
      <c r="B81" s="65" t="s">
        <v>21</v>
      </c>
      <c r="C81" s="65" t="s">
        <v>12</v>
      </c>
      <c r="D81" s="65" t="s">
        <v>27</v>
      </c>
      <c r="E81" s="65" t="s">
        <v>177</v>
      </c>
      <c r="F81" s="65" t="s">
        <v>0</v>
      </c>
      <c r="G81" s="65" t="s">
        <v>0</v>
      </c>
      <c r="H81" s="66" t="s">
        <v>0</v>
      </c>
      <c r="I81" s="66" t="s">
        <v>0</v>
      </c>
      <c r="J81" s="66" t="s">
        <v>0</v>
      </c>
      <c r="K81" s="67" t="s">
        <v>0</v>
      </c>
      <c r="L81" s="66" t="s">
        <v>0</v>
      </c>
      <c r="M81" s="63">
        <f>M82</f>
        <v>72970812.609999999</v>
      </c>
      <c r="N81" s="63">
        <f t="shared" si="26"/>
        <v>72970812.609999999</v>
      </c>
      <c r="O81" s="64">
        <f t="shared" si="26"/>
        <v>72970812.609999999</v>
      </c>
      <c r="P81" s="87">
        <f t="shared" si="22"/>
        <v>1</v>
      </c>
      <c r="Q81" s="4"/>
      <c r="R81" s="4"/>
      <c r="S81" s="1"/>
    </row>
    <row r="82" spans="1:19" ht="15.6" x14ac:dyDescent="0.25">
      <c r="A82" s="68" t="s">
        <v>105</v>
      </c>
      <c r="B82" s="65" t="s">
        <v>21</v>
      </c>
      <c r="C82" s="65" t="s">
        <v>12</v>
      </c>
      <c r="D82" s="65" t="s">
        <v>27</v>
      </c>
      <c r="E82" s="65" t="s">
        <v>177</v>
      </c>
      <c r="F82" s="65" t="s">
        <v>34</v>
      </c>
      <c r="G82" s="65" t="s">
        <v>0</v>
      </c>
      <c r="H82" s="65" t="s">
        <v>0</v>
      </c>
      <c r="I82" s="65" t="s">
        <v>0</v>
      </c>
      <c r="J82" s="65" t="s">
        <v>0</v>
      </c>
      <c r="K82" s="69" t="s">
        <v>0</v>
      </c>
      <c r="L82" s="65" t="s">
        <v>0</v>
      </c>
      <c r="M82" s="63">
        <f>M83</f>
        <v>72970812.609999999</v>
      </c>
      <c r="N82" s="63">
        <f t="shared" si="26"/>
        <v>72970812.609999999</v>
      </c>
      <c r="O82" s="64">
        <f t="shared" si="26"/>
        <v>72970812.609999999</v>
      </c>
      <c r="P82" s="87">
        <f t="shared" si="22"/>
        <v>1</v>
      </c>
      <c r="Q82" s="4"/>
      <c r="R82" s="4"/>
      <c r="S82" s="1"/>
    </row>
    <row r="83" spans="1:19" ht="15.6" x14ac:dyDescent="0.25">
      <c r="A83" s="68" t="s">
        <v>106</v>
      </c>
      <c r="B83" s="65" t="s">
        <v>21</v>
      </c>
      <c r="C83" s="65" t="s">
        <v>12</v>
      </c>
      <c r="D83" s="65" t="s">
        <v>27</v>
      </c>
      <c r="E83" s="65" t="s">
        <v>177</v>
      </c>
      <c r="F83" s="65" t="s">
        <v>34</v>
      </c>
      <c r="G83" s="65" t="s">
        <v>27</v>
      </c>
      <c r="H83" s="65" t="s">
        <v>0</v>
      </c>
      <c r="I83" s="65" t="s">
        <v>0</v>
      </c>
      <c r="J83" s="65" t="s">
        <v>0</v>
      </c>
      <c r="K83" s="69" t="s">
        <v>0</v>
      </c>
      <c r="L83" s="65" t="s">
        <v>0</v>
      </c>
      <c r="M83" s="63">
        <f>M84+M90+M96</f>
        <v>72970812.609999999</v>
      </c>
      <c r="N83" s="63">
        <f t="shared" ref="N83:O83" si="27">N84+N90+N96</f>
        <v>72970812.609999999</v>
      </c>
      <c r="O83" s="64">
        <f t="shared" si="27"/>
        <v>72970812.609999999</v>
      </c>
      <c r="P83" s="87">
        <f t="shared" si="22"/>
        <v>1</v>
      </c>
      <c r="Q83" s="4"/>
      <c r="R83" s="4"/>
      <c r="S83" s="1"/>
    </row>
    <row r="84" spans="1:19" ht="62.4" x14ac:dyDescent="0.25">
      <c r="A84" s="62" t="s">
        <v>220</v>
      </c>
      <c r="B84" s="65" t="s">
        <v>21</v>
      </c>
      <c r="C84" s="65" t="s">
        <v>12</v>
      </c>
      <c r="D84" s="65" t="s">
        <v>27</v>
      </c>
      <c r="E84" s="65" t="s">
        <v>177</v>
      </c>
      <c r="F84" s="65" t="s">
        <v>34</v>
      </c>
      <c r="G84" s="65" t="s">
        <v>27</v>
      </c>
      <c r="H84" s="65" t="s">
        <v>221</v>
      </c>
      <c r="I84" s="66" t="s">
        <v>0</v>
      </c>
      <c r="J84" s="66" t="s">
        <v>0</v>
      </c>
      <c r="K84" s="67" t="s">
        <v>0</v>
      </c>
      <c r="L84" s="66" t="s">
        <v>0</v>
      </c>
      <c r="M84" s="63">
        <f>M85</f>
        <v>32860000</v>
      </c>
      <c r="N84" s="63">
        <f t="shared" ref="N84:O86" si="28">N85</f>
        <v>32860000</v>
      </c>
      <c r="O84" s="64">
        <f t="shared" si="28"/>
        <v>32860000</v>
      </c>
      <c r="P84" s="87">
        <f t="shared" si="22"/>
        <v>1</v>
      </c>
      <c r="Q84" s="4"/>
      <c r="R84" s="4"/>
      <c r="S84" s="1"/>
    </row>
    <row r="85" spans="1:19" ht="62.4" x14ac:dyDescent="0.25">
      <c r="A85" s="62" t="s">
        <v>165</v>
      </c>
      <c r="B85" s="65" t="s">
        <v>21</v>
      </c>
      <c r="C85" s="65" t="s">
        <v>12</v>
      </c>
      <c r="D85" s="65" t="s">
        <v>27</v>
      </c>
      <c r="E85" s="65" t="s">
        <v>177</v>
      </c>
      <c r="F85" s="65" t="s">
        <v>34</v>
      </c>
      <c r="G85" s="65" t="s">
        <v>27</v>
      </c>
      <c r="H85" s="65" t="s">
        <v>221</v>
      </c>
      <c r="I85" s="65" t="s">
        <v>166</v>
      </c>
      <c r="J85" s="65" t="s">
        <v>0</v>
      </c>
      <c r="K85" s="69" t="s">
        <v>0</v>
      </c>
      <c r="L85" s="65" t="s">
        <v>0</v>
      </c>
      <c r="M85" s="63">
        <f>M86+M88</f>
        <v>32860000</v>
      </c>
      <c r="N85" s="63">
        <f t="shared" ref="N85:O85" si="29">N86+N88</f>
        <v>32860000</v>
      </c>
      <c r="O85" s="64">
        <f t="shared" si="29"/>
        <v>32860000</v>
      </c>
      <c r="P85" s="87">
        <f t="shared" si="22"/>
        <v>1</v>
      </c>
      <c r="Q85" s="4"/>
      <c r="R85" s="4"/>
      <c r="S85" s="1"/>
    </row>
    <row r="86" spans="1:19" s="21" customFormat="1" ht="15.6" x14ac:dyDescent="0.25">
      <c r="A86" s="62" t="s">
        <v>184</v>
      </c>
      <c r="B86" s="70" t="s">
        <v>0</v>
      </c>
      <c r="C86" s="70" t="s">
        <v>0</v>
      </c>
      <c r="D86" s="70" t="s">
        <v>0</v>
      </c>
      <c r="E86" s="70" t="s">
        <v>0</v>
      </c>
      <c r="F86" s="70" t="s">
        <v>0</v>
      </c>
      <c r="G86" s="70" t="s">
        <v>0</v>
      </c>
      <c r="H86" s="70" t="s">
        <v>0</v>
      </c>
      <c r="I86" s="70" t="s">
        <v>0</v>
      </c>
      <c r="J86" s="70" t="s">
        <v>0</v>
      </c>
      <c r="K86" s="71" t="s">
        <v>0</v>
      </c>
      <c r="L86" s="70" t="s">
        <v>0</v>
      </c>
      <c r="M86" s="63">
        <f>M87</f>
        <v>19100000</v>
      </c>
      <c r="N86" s="63">
        <f t="shared" si="28"/>
        <v>19100000</v>
      </c>
      <c r="O86" s="64">
        <f t="shared" si="28"/>
        <v>19100000</v>
      </c>
      <c r="P86" s="87">
        <f t="shared" si="22"/>
        <v>1</v>
      </c>
      <c r="Q86" s="16"/>
      <c r="R86" s="16"/>
      <c r="S86" s="17"/>
    </row>
    <row r="87" spans="1:19" s="13" customFormat="1" ht="31.2" x14ac:dyDescent="0.25">
      <c r="A87" s="90" t="s">
        <v>222</v>
      </c>
      <c r="B87" s="60" t="s">
        <v>21</v>
      </c>
      <c r="C87" s="60" t="s">
        <v>12</v>
      </c>
      <c r="D87" s="60" t="s">
        <v>27</v>
      </c>
      <c r="E87" s="60" t="s">
        <v>177</v>
      </c>
      <c r="F87" s="60" t="s">
        <v>34</v>
      </c>
      <c r="G87" s="60" t="s">
        <v>27</v>
      </c>
      <c r="H87" s="60" t="s">
        <v>221</v>
      </c>
      <c r="I87" s="60" t="s">
        <v>166</v>
      </c>
      <c r="J87" s="91" t="s">
        <v>185</v>
      </c>
      <c r="K87" s="92">
        <v>2217</v>
      </c>
      <c r="L87" s="91" t="s">
        <v>42</v>
      </c>
      <c r="M87" s="93">
        <v>19100000</v>
      </c>
      <c r="N87" s="93">
        <v>19100000</v>
      </c>
      <c r="O87" s="96">
        <v>19100000</v>
      </c>
      <c r="P87" s="87">
        <f t="shared" si="22"/>
        <v>1</v>
      </c>
      <c r="Q87" s="14"/>
      <c r="R87" s="14"/>
      <c r="S87" s="15"/>
    </row>
    <row r="88" spans="1:19" ht="15.6" x14ac:dyDescent="0.25">
      <c r="A88" s="62" t="s">
        <v>318</v>
      </c>
      <c r="B88" s="65" t="s">
        <v>0</v>
      </c>
      <c r="C88" s="65" t="s">
        <v>0</v>
      </c>
      <c r="D88" s="65" t="s">
        <v>0</v>
      </c>
      <c r="E88" s="65" t="s">
        <v>0</v>
      </c>
      <c r="F88" s="65" t="s">
        <v>0</v>
      </c>
      <c r="G88" s="65" t="s">
        <v>0</v>
      </c>
      <c r="H88" s="65" t="s">
        <v>0</v>
      </c>
      <c r="I88" s="65" t="s">
        <v>0</v>
      </c>
      <c r="J88" s="72" t="s">
        <v>0</v>
      </c>
      <c r="K88" s="73" t="s">
        <v>0</v>
      </c>
      <c r="L88" s="72" t="s">
        <v>0</v>
      </c>
      <c r="M88" s="63">
        <f>M89</f>
        <v>13760000</v>
      </c>
      <c r="N88" s="63">
        <f t="shared" ref="N88:O88" si="30">N89</f>
        <v>13760000</v>
      </c>
      <c r="O88" s="64">
        <f t="shared" si="30"/>
        <v>13760000</v>
      </c>
      <c r="P88" s="87">
        <f t="shared" si="22"/>
        <v>1</v>
      </c>
      <c r="Q88" s="4"/>
      <c r="R88" s="4"/>
      <c r="S88" s="1"/>
    </row>
    <row r="89" spans="1:19" ht="31.2" x14ac:dyDescent="0.25">
      <c r="A89" s="90" t="s">
        <v>319</v>
      </c>
      <c r="B89" s="60" t="s">
        <v>21</v>
      </c>
      <c r="C89" s="60" t="s">
        <v>12</v>
      </c>
      <c r="D89" s="60" t="s">
        <v>27</v>
      </c>
      <c r="E89" s="60" t="s">
        <v>177</v>
      </c>
      <c r="F89" s="60" t="s">
        <v>34</v>
      </c>
      <c r="G89" s="60" t="s">
        <v>27</v>
      </c>
      <c r="H89" s="60" t="s">
        <v>221</v>
      </c>
      <c r="I89" s="60" t="s">
        <v>166</v>
      </c>
      <c r="J89" s="91" t="s">
        <v>185</v>
      </c>
      <c r="K89" s="92" t="s">
        <v>320</v>
      </c>
      <c r="L89" s="91" t="s">
        <v>42</v>
      </c>
      <c r="M89" s="93">
        <v>13760000</v>
      </c>
      <c r="N89" s="93">
        <v>13760000</v>
      </c>
      <c r="O89" s="96">
        <v>13760000</v>
      </c>
      <c r="P89" s="87">
        <f t="shared" si="22"/>
        <v>1</v>
      </c>
      <c r="Q89" s="4"/>
      <c r="R89" s="4"/>
      <c r="S89" s="1"/>
    </row>
    <row r="90" spans="1:19" ht="46.8" x14ac:dyDescent="0.25">
      <c r="A90" s="62" t="s">
        <v>223</v>
      </c>
      <c r="B90" s="65" t="s">
        <v>21</v>
      </c>
      <c r="C90" s="65" t="s">
        <v>12</v>
      </c>
      <c r="D90" s="65" t="s">
        <v>27</v>
      </c>
      <c r="E90" s="65" t="s">
        <v>177</v>
      </c>
      <c r="F90" s="65" t="s">
        <v>34</v>
      </c>
      <c r="G90" s="65" t="s">
        <v>27</v>
      </c>
      <c r="H90" s="65" t="s">
        <v>224</v>
      </c>
      <c r="I90" s="66" t="s">
        <v>0</v>
      </c>
      <c r="J90" s="66" t="s">
        <v>0</v>
      </c>
      <c r="K90" s="67" t="s">
        <v>0</v>
      </c>
      <c r="L90" s="66" t="s">
        <v>0</v>
      </c>
      <c r="M90" s="63">
        <f>M91</f>
        <v>4223696.82</v>
      </c>
      <c r="N90" s="63">
        <f t="shared" ref="N90:O92" si="31">N91</f>
        <v>4223696.82</v>
      </c>
      <c r="O90" s="64">
        <f t="shared" si="31"/>
        <v>4223696.82</v>
      </c>
      <c r="P90" s="87">
        <f t="shared" si="22"/>
        <v>1</v>
      </c>
      <c r="Q90" s="4"/>
      <c r="R90" s="4"/>
      <c r="S90" s="1"/>
    </row>
    <row r="91" spans="1:19" ht="62.4" x14ac:dyDescent="0.25">
      <c r="A91" s="62" t="s">
        <v>165</v>
      </c>
      <c r="B91" s="65" t="s">
        <v>21</v>
      </c>
      <c r="C91" s="65" t="s">
        <v>12</v>
      </c>
      <c r="D91" s="65" t="s">
        <v>27</v>
      </c>
      <c r="E91" s="65" t="s">
        <v>177</v>
      </c>
      <c r="F91" s="65" t="s">
        <v>34</v>
      </c>
      <c r="G91" s="65" t="s">
        <v>27</v>
      </c>
      <c r="H91" s="65" t="s">
        <v>224</v>
      </c>
      <c r="I91" s="65" t="s">
        <v>166</v>
      </c>
      <c r="J91" s="65" t="s">
        <v>0</v>
      </c>
      <c r="K91" s="69" t="s">
        <v>0</v>
      </c>
      <c r="L91" s="65" t="s">
        <v>0</v>
      </c>
      <c r="M91" s="63">
        <f>M92+M94</f>
        <v>4223696.82</v>
      </c>
      <c r="N91" s="63">
        <f t="shared" ref="N91:O91" si="32">N92+N94</f>
        <v>4223696.82</v>
      </c>
      <c r="O91" s="64">
        <f t="shared" si="32"/>
        <v>4223696.82</v>
      </c>
      <c r="P91" s="87">
        <f t="shared" si="22"/>
        <v>1</v>
      </c>
      <c r="Q91" s="4"/>
      <c r="R91" s="4"/>
      <c r="S91" s="1"/>
    </row>
    <row r="92" spans="1:19" s="21" customFormat="1" ht="15.6" x14ac:dyDescent="0.25">
      <c r="A92" s="62" t="s">
        <v>184</v>
      </c>
      <c r="B92" s="70" t="s">
        <v>0</v>
      </c>
      <c r="C92" s="70" t="s">
        <v>0</v>
      </c>
      <c r="D92" s="70" t="s">
        <v>0</v>
      </c>
      <c r="E92" s="70" t="s">
        <v>0</v>
      </c>
      <c r="F92" s="70" t="s">
        <v>0</v>
      </c>
      <c r="G92" s="70" t="s">
        <v>0</v>
      </c>
      <c r="H92" s="70" t="s">
        <v>0</v>
      </c>
      <c r="I92" s="70" t="s">
        <v>0</v>
      </c>
      <c r="J92" s="70" t="s">
        <v>0</v>
      </c>
      <c r="K92" s="71" t="s">
        <v>0</v>
      </c>
      <c r="L92" s="70" t="s">
        <v>0</v>
      </c>
      <c r="M92" s="63">
        <f>M93</f>
        <v>4170000</v>
      </c>
      <c r="N92" s="63">
        <f t="shared" si="31"/>
        <v>4170000</v>
      </c>
      <c r="O92" s="64">
        <f t="shared" si="31"/>
        <v>4170000</v>
      </c>
      <c r="P92" s="87">
        <f t="shared" si="22"/>
        <v>1</v>
      </c>
      <c r="Q92" s="16"/>
      <c r="R92" s="16"/>
      <c r="S92" s="17"/>
    </row>
    <row r="93" spans="1:19" s="13" customFormat="1" ht="44.25" customHeight="1" x14ac:dyDescent="0.25">
      <c r="A93" s="90" t="s">
        <v>222</v>
      </c>
      <c r="B93" s="60" t="s">
        <v>21</v>
      </c>
      <c r="C93" s="60" t="s">
        <v>12</v>
      </c>
      <c r="D93" s="60" t="s">
        <v>27</v>
      </c>
      <c r="E93" s="60" t="s">
        <v>177</v>
      </c>
      <c r="F93" s="60" t="s">
        <v>34</v>
      </c>
      <c r="G93" s="60" t="s">
        <v>27</v>
      </c>
      <c r="H93" s="60" t="s">
        <v>224</v>
      </c>
      <c r="I93" s="60" t="s">
        <v>166</v>
      </c>
      <c r="J93" s="91" t="s">
        <v>185</v>
      </c>
      <c r="K93" s="92">
        <v>2217</v>
      </c>
      <c r="L93" s="91" t="s">
        <v>42</v>
      </c>
      <c r="M93" s="93">
        <v>4170000</v>
      </c>
      <c r="N93" s="93">
        <v>4170000</v>
      </c>
      <c r="O93" s="96">
        <v>4170000</v>
      </c>
      <c r="P93" s="87">
        <f t="shared" si="22"/>
        <v>1</v>
      </c>
      <c r="Q93" s="14"/>
      <c r="R93" s="14"/>
      <c r="S93" s="15"/>
    </row>
    <row r="94" spans="1:19" s="21" customFormat="1" ht="16.5" customHeight="1" x14ac:dyDescent="0.25">
      <c r="A94" s="62" t="s">
        <v>318</v>
      </c>
      <c r="B94" s="65" t="s">
        <v>0</v>
      </c>
      <c r="C94" s="65" t="s">
        <v>0</v>
      </c>
      <c r="D94" s="65" t="s">
        <v>0</v>
      </c>
      <c r="E94" s="65" t="s">
        <v>0</v>
      </c>
      <c r="F94" s="65" t="s">
        <v>0</v>
      </c>
      <c r="G94" s="65" t="s">
        <v>0</v>
      </c>
      <c r="H94" s="65" t="s">
        <v>0</v>
      </c>
      <c r="I94" s="65" t="s">
        <v>0</v>
      </c>
      <c r="J94" s="72" t="s">
        <v>0</v>
      </c>
      <c r="K94" s="73" t="s">
        <v>0</v>
      </c>
      <c r="L94" s="72" t="s">
        <v>0</v>
      </c>
      <c r="M94" s="63">
        <f>M95</f>
        <v>53696.82</v>
      </c>
      <c r="N94" s="63">
        <f t="shared" ref="N94:O94" si="33">N95</f>
        <v>53696.82</v>
      </c>
      <c r="O94" s="64">
        <f t="shared" si="33"/>
        <v>53696.82</v>
      </c>
      <c r="P94" s="87">
        <f t="shared" si="22"/>
        <v>1</v>
      </c>
      <c r="Q94" s="16"/>
      <c r="R94" s="16"/>
      <c r="S94" s="17"/>
    </row>
    <row r="95" spans="1:19" s="21" customFormat="1" ht="58.5" customHeight="1" x14ac:dyDescent="0.25">
      <c r="A95" s="90" t="s">
        <v>319</v>
      </c>
      <c r="B95" s="61" t="s">
        <v>21</v>
      </c>
      <c r="C95" s="61" t="s">
        <v>12</v>
      </c>
      <c r="D95" s="61" t="s">
        <v>27</v>
      </c>
      <c r="E95" s="61" t="s">
        <v>177</v>
      </c>
      <c r="F95" s="61" t="s">
        <v>34</v>
      </c>
      <c r="G95" s="61" t="s">
        <v>27</v>
      </c>
      <c r="H95" s="61" t="s">
        <v>224</v>
      </c>
      <c r="I95" s="61" t="s">
        <v>166</v>
      </c>
      <c r="J95" s="92" t="s">
        <v>185</v>
      </c>
      <c r="K95" s="92" t="s">
        <v>320</v>
      </c>
      <c r="L95" s="92" t="s">
        <v>42</v>
      </c>
      <c r="M95" s="93">
        <v>53696.82</v>
      </c>
      <c r="N95" s="93">
        <v>53696.82</v>
      </c>
      <c r="O95" s="96">
        <v>53696.82</v>
      </c>
      <c r="P95" s="87">
        <f t="shared" si="22"/>
        <v>1</v>
      </c>
      <c r="Q95" s="16"/>
      <c r="R95" s="16"/>
      <c r="S95" s="17"/>
    </row>
    <row r="96" spans="1:19" s="21" customFormat="1" ht="280.8" x14ac:dyDescent="0.25">
      <c r="A96" s="62" t="s">
        <v>348</v>
      </c>
      <c r="B96" s="69" t="s">
        <v>21</v>
      </c>
      <c r="C96" s="69" t="s">
        <v>12</v>
      </c>
      <c r="D96" s="69" t="s">
        <v>27</v>
      </c>
      <c r="E96" s="69" t="s">
        <v>177</v>
      </c>
      <c r="F96" s="69" t="s">
        <v>34</v>
      </c>
      <c r="G96" s="69" t="s">
        <v>27</v>
      </c>
      <c r="H96" s="69" t="s">
        <v>344</v>
      </c>
      <c r="I96" s="69"/>
      <c r="J96" s="73"/>
      <c r="K96" s="73"/>
      <c r="L96" s="73"/>
      <c r="M96" s="63">
        <f>M97</f>
        <v>35887115.789999999</v>
      </c>
      <c r="N96" s="63">
        <f t="shared" ref="N96:O97" si="34">N97</f>
        <v>35887115.789999999</v>
      </c>
      <c r="O96" s="64">
        <f t="shared" si="34"/>
        <v>35887115.789999999</v>
      </c>
      <c r="P96" s="87">
        <f t="shared" si="22"/>
        <v>1</v>
      </c>
      <c r="Q96" s="16"/>
      <c r="R96" s="16"/>
      <c r="S96" s="17"/>
    </row>
    <row r="97" spans="1:19" s="13" customFormat="1" ht="62.4" x14ac:dyDescent="0.25">
      <c r="A97" s="62" t="s">
        <v>165</v>
      </c>
      <c r="B97" s="69" t="s">
        <v>21</v>
      </c>
      <c r="C97" s="69" t="s">
        <v>12</v>
      </c>
      <c r="D97" s="69" t="s">
        <v>27</v>
      </c>
      <c r="E97" s="69" t="s">
        <v>177</v>
      </c>
      <c r="F97" s="69" t="s">
        <v>34</v>
      </c>
      <c r="G97" s="69" t="s">
        <v>27</v>
      </c>
      <c r="H97" s="69" t="s">
        <v>344</v>
      </c>
      <c r="I97" s="69" t="s">
        <v>166</v>
      </c>
      <c r="J97" s="73" t="s">
        <v>0</v>
      </c>
      <c r="K97" s="73" t="s">
        <v>0</v>
      </c>
      <c r="L97" s="73" t="s">
        <v>0</v>
      </c>
      <c r="M97" s="63">
        <f>M98</f>
        <v>35887115.789999999</v>
      </c>
      <c r="N97" s="63">
        <f t="shared" si="34"/>
        <v>35887115.789999999</v>
      </c>
      <c r="O97" s="64">
        <f t="shared" si="34"/>
        <v>35887115.789999999</v>
      </c>
      <c r="P97" s="87">
        <f t="shared" si="22"/>
        <v>1</v>
      </c>
      <c r="Q97" s="14"/>
      <c r="R97" s="14"/>
      <c r="S97" s="15"/>
    </row>
    <row r="98" spans="1:19" s="13" customFormat="1" ht="15.6" x14ac:dyDescent="0.25">
      <c r="A98" s="62" t="s">
        <v>184</v>
      </c>
      <c r="B98" s="69"/>
      <c r="C98" s="69"/>
      <c r="D98" s="69"/>
      <c r="E98" s="69"/>
      <c r="F98" s="69"/>
      <c r="G98" s="69"/>
      <c r="H98" s="69"/>
      <c r="I98" s="69"/>
      <c r="J98" s="73"/>
      <c r="K98" s="73"/>
      <c r="L98" s="73"/>
      <c r="M98" s="63">
        <f>M99+M100+M101+M102</f>
        <v>35887115.789999999</v>
      </c>
      <c r="N98" s="63">
        <f t="shared" ref="N98:O98" si="35">N99+N100+N101+N102</f>
        <v>35887115.789999999</v>
      </c>
      <c r="O98" s="64">
        <f t="shared" si="35"/>
        <v>35887115.789999999</v>
      </c>
      <c r="P98" s="87">
        <f t="shared" si="22"/>
        <v>1</v>
      </c>
      <c r="Q98" s="14"/>
      <c r="R98" s="14"/>
      <c r="S98" s="15"/>
    </row>
    <row r="99" spans="1:19" s="22" customFormat="1" ht="46.8" x14ac:dyDescent="0.25">
      <c r="A99" s="90" t="s">
        <v>345</v>
      </c>
      <c r="B99" s="61" t="s">
        <v>21</v>
      </c>
      <c r="C99" s="61" t="s">
        <v>12</v>
      </c>
      <c r="D99" s="61" t="s">
        <v>27</v>
      </c>
      <c r="E99" s="61" t="s">
        <v>177</v>
      </c>
      <c r="F99" s="61" t="s">
        <v>34</v>
      </c>
      <c r="G99" s="61" t="s">
        <v>27</v>
      </c>
      <c r="H99" s="61" t="s">
        <v>344</v>
      </c>
      <c r="I99" s="61" t="s">
        <v>166</v>
      </c>
      <c r="J99" s="92" t="s">
        <v>185</v>
      </c>
      <c r="K99" s="92" t="s">
        <v>399</v>
      </c>
      <c r="L99" s="92" t="s">
        <v>40</v>
      </c>
      <c r="M99" s="93">
        <v>18259552.460000001</v>
      </c>
      <c r="N99" s="93">
        <v>18259552.460000001</v>
      </c>
      <c r="O99" s="96">
        <v>18259552.460000001</v>
      </c>
      <c r="P99" s="87">
        <f t="shared" si="22"/>
        <v>1</v>
      </c>
      <c r="Q99" s="4"/>
      <c r="R99" s="4"/>
      <c r="S99" s="1"/>
    </row>
    <row r="100" spans="1:19" s="22" customFormat="1" ht="31.2" x14ac:dyDescent="0.25">
      <c r="A100" s="90" t="s">
        <v>346</v>
      </c>
      <c r="B100" s="61" t="s">
        <v>21</v>
      </c>
      <c r="C100" s="61" t="s">
        <v>12</v>
      </c>
      <c r="D100" s="61" t="s">
        <v>27</v>
      </c>
      <c r="E100" s="61" t="s">
        <v>177</v>
      </c>
      <c r="F100" s="61" t="s">
        <v>34</v>
      </c>
      <c r="G100" s="61" t="s">
        <v>27</v>
      </c>
      <c r="H100" s="61" t="s">
        <v>344</v>
      </c>
      <c r="I100" s="61" t="s">
        <v>166</v>
      </c>
      <c r="J100" s="92" t="s">
        <v>185</v>
      </c>
      <c r="K100" s="92" t="s">
        <v>400</v>
      </c>
      <c r="L100" s="92" t="s">
        <v>40</v>
      </c>
      <c r="M100" s="93">
        <v>6532937.2400000002</v>
      </c>
      <c r="N100" s="93">
        <v>6532937.2400000002</v>
      </c>
      <c r="O100" s="96">
        <v>6532937.2400000002</v>
      </c>
      <c r="P100" s="87">
        <f t="shared" si="22"/>
        <v>1</v>
      </c>
      <c r="Q100" s="4"/>
      <c r="R100" s="4"/>
      <c r="S100" s="1"/>
    </row>
    <row r="101" spans="1:19" ht="31.2" x14ac:dyDescent="0.25">
      <c r="A101" s="90" t="s">
        <v>347</v>
      </c>
      <c r="B101" s="61" t="s">
        <v>21</v>
      </c>
      <c r="C101" s="61" t="s">
        <v>12</v>
      </c>
      <c r="D101" s="61" t="s">
        <v>27</v>
      </c>
      <c r="E101" s="61" t="s">
        <v>177</v>
      </c>
      <c r="F101" s="61" t="s">
        <v>34</v>
      </c>
      <c r="G101" s="61" t="s">
        <v>27</v>
      </c>
      <c r="H101" s="61">
        <v>13520</v>
      </c>
      <c r="I101" s="61" t="s">
        <v>166</v>
      </c>
      <c r="J101" s="92" t="s">
        <v>185</v>
      </c>
      <c r="K101" s="92" t="s">
        <v>383</v>
      </c>
      <c r="L101" s="92" t="s">
        <v>42</v>
      </c>
      <c r="M101" s="93">
        <v>10023904.939999999</v>
      </c>
      <c r="N101" s="93">
        <v>10023904.939999999</v>
      </c>
      <c r="O101" s="96">
        <v>10023904.939999999</v>
      </c>
      <c r="P101" s="87">
        <f t="shared" si="22"/>
        <v>1</v>
      </c>
      <c r="Q101" s="4"/>
      <c r="R101" s="4"/>
      <c r="S101" s="1"/>
    </row>
    <row r="102" spans="1:19" ht="46.8" x14ac:dyDescent="0.25">
      <c r="A102" s="90" t="s">
        <v>384</v>
      </c>
      <c r="B102" s="61" t="s">
        <v>21</v>
      </c>
      <c r="C102" s="61" t="s">
        <v>12</v>
      </c>
      <c r="D102" s="61" t="s">
        <v>27</v>
      </c>
      <c r="E102" s="61" t="s">
        <v>177</v>
      </c>
      <c r="F102" s="61" t="s">
        <v>34</v>
      </c>
      <c r="G102" s="61" t="s">
        <v>27</v>
      </c>
      <c r="H102" s="61">
        <v>13520</v>
      </c>
      <c r="I102" s="61" t="s">
        <v>166</v>
      </c>
      <c r="J102" s="92" t="s">
        <v>209</v>
      </c>
      <c r="K102" s="92" t="s">
        <v>401</v>
      </c>
      <c r="L102" s="92" t="s">
        <v>94</v>
      </c>
      <c r="M102" s="93">
        <v>1070721.1499999999</v>
      </c>
      <c r="N102" s="93">
        <v>1070721.1499999999</v>
      </c>
      <c r="O102" s="96">
        <v>1070721.1499999999</v>
      </c>
      <c r="P102" s="87">
        <f t="shared" si="22"/>
        <v>1</v>
      </c>
      <c r="Q102" s="4"/>
      <c r="R102" s="4"/>
      <c r="S102" s="1"/>
    </row>
    <row r="103" spans="1:19" ht="62.4" x14ac:dyDescent="0.25">
      <c r="A103" s="62" t="s">
        <v>225</v>
      </c>
      <c r="B103" s="65" t="s">
        <v>21</v>
      </c>
      <c r="C103" s="65" t="s">
        <v>12</v>
      </c>
      <c r="D103" s="65" t="s">
        <v>86</v>
      </c>
      <c r="E103" s="65" t="s">
        <v>0</v>
      </c>
      <c r="F103" s="65" t="s">
        <v>0</v>
      </c>
      <c r="G103" s="65" t="s">
        <v>0</v>
      </c>
      <c r="H103" s="66" t="s">
        <v>0</v>
      </c>
      <c r="I103" s="66" t="s">
        <v>0</v>
      </c>
      <c r="J103" s="66" t="s">
        <v>0</v>
      </c>
      <c r="K103" s="67" t="s">
        <v>0</v>
      </c>
      <c r="L103" s="66" t="s">
        <v>0</v>
      </c>
      <c r="M103" s="63">
        <f>M104</f>
        <v>18938384.949999999</v>
      </c>
      <c r="N103" s="63">
        <f t="shared" ref="N103:O107" si="36">N104</f>
        <v>14116770.720000001</v>
      </c>
      <c r="O103" s="64">
        <f t="shared" si="36"/>
        <v>14116770.720000001</v>
      </c>
      <c r="P103" s="87">
        <f t="shared" si="22"/>
        <v>0.74540520520996179</v>
      </c>
      <c r="Q103" s="4"/>
      <c r="R103" s="4"/>
      <c r="S103" s="1"/>
    </row>
    <row r="104" spans="1:19" ht="46.8" x14ac:dyDescent="0.25">
      <c r="A104" s="62" t="s">
        <v>176</v>
      </c>
      <c r="B104" s="65" t="s">
        <v>21</v>
      </c>
      <c r="C104" s="65" t="s">
        <v>12</v>
      </c>
      <c r="D104" s="65" t="s">
        <v>86</v>
      </c>
      <c r="E104" s="65" t="s">
        <v>177</v>
      </c>
      <c r="F104" s="65" t="s">
        <v>0</v>
      </c>
      <c r="G104" s="65" t="s">
        <v>0</v>
      </c>
      <c r="H104" s="66" t="s">
        <v>0</v>
      </c>
      <c r="I104" s="66" t="s">
        <v>0</v>
      </c>
      <c r="J104" s="66" t="s">
        <v>0</v>
      </c>
      <c r="K104" s="67" t="s">
        <v>0</v>
      </c>
      <c r="L104" s="66" t="s">
        <v>0</v>
      </c>
      <c r="M104" s="63">
        <f>M105</f>
        <v>18938384.949999999</v>
      </c>
      <c r="N104" s="63">
        <f t="shared" si="36"/>
        <v>14116770.720000001</v>
      </c>
      <c r="O104" s="64">
        <f t="shared" si="36"/>
        <v>14116770.720000001</v>
      </c>
      <c r="P104" s="87">
        <f t="shared" si="22"/>
        <v>0.74540520520996179</v>
      </c>
      <c r="Q104" s="4"/>
      <c r="R104" s="4"/>
      <c r="S104" s="1"/>
    </row>
    <row r="105" spans="1:19" ht="15.6" x14ac:dyDescent="0.25">
      <c r="A105" s="68" t="s">
        <v>105</v>
      </c>
      <c r="B105" s="65" t="s">
        <v>21</v>
      </c>
      <c r="C105" s="65" t="s">
        <v>12</v>
      </c>
      <c r="D105" s="65" t="s">
        <v>86</v>
      </c>
      <c r="E105" s="65" t="s">
        <v>177</v>
      </c>
      <c r="F105" s="65" t="s">
        <v>34</v>
      </c>
      <c r="G105" s="65" t="s">
        <v>0</v>
      </c>
      <c r="H105" s="65" t="s">
        <v>0</v>
      </c>
      <c r="I105" s="65" t="s">
        <v>0</v>
      </c>
      <c r="J105" s="65" t="s">
        <v>0</v>
      </c>
      <c r="K105" s="69" t="s">
        <v>0</v>
      </c>
      <c r="L105" s="65" t="s">
        <v>0</v>
      </c>
      <c r="M105" s="63">
        <f>M106</f>
        <v>18938384.949999999</v>
      </c>
      <c r="N105" s="63">
        <f t="shared" si="36"/>
        <v>14116770.720000001</v>
      </c>
      <c r="O105" s="64">
        <f t="shared" si="36"/>
        <v>14116770.720000001</v>
      </c>
      <c r="P105" s="87">
        <f t="shared" si="22"/>
        <v>0.74540520520996179</v>
      </c>
      <c r="Q105" s="4"/>
      <c r="R105" s="4"/>
      <c r="S105" s="1"/>
    </row>
    <row r="106" spans="1:19" ht="15.6" x14ac:dyDescent="0.25">
      <c r="A106" s="68" t="s">
        <v>106</v>
      </c>
      <c r="B106" s="65" t="s">
        <v>21</v>
      </c>
      <c r="C106" s="65" t="s">
        <v>12</v>
      </c>
      <c r="D106" s="65" t="s">
        <v>86</v>
      </c>
      <c r="E106" s="65" t="s">
        <v>177</v>
      </c>
      <c r="F106" s="65" t="s">
        <v>34</v>
      </c>
      <c r="G106" s="65" t="s">
        <v>27</v>
      </c>
      <c r="H106" s="65" t="s">
        <v>0</v>
      </c>
      <c r="I106" s="65" t="s">
        <v>0</v>
      </c>
      <c r="J106" s="65" t="s">
        <v>0</v>
      </c>
      <c r="K106" s="69" t="s">
        <v>0</v>
      </c>
      <c r="L106" s="65" t="s">
        <v>0</v>
      </c>
      <c r="M106" s="63">
        <f>M107</f>
        <v>18938384.949999999</v>
      </c>
      <c r="N106" s="63">
        <f t="shared" si="36"/>
        <v>14116770.720000001</v>
      </c>
      <c r="O106" s="64">
        <f t="shared" si="36"/>
        <v>14116770.720000001</v>
      </c>
      <c r="P106" s="87">
        <f t="shared" si="22"/>
        <v>0.74540520520996179</v>
      </c>
    </row>
    <row r="107" spans="1:19" s="21" customFormat="1" ht="46.8" x14ac:dyDescent="0.25">
      <c r="A107" s="62" t="s">
        <v>226</v>
      </c>
      <c r="B107" s="65" t="s">
        <v>21</v>
      </c>
      <c r="C107" s="65" t="s">
        <v>12</v>
      </c>
      <c r="D107" s="65" t="s">
        <v>86</v>
      </c>
      <c r="E107" s="65" t="s">
        <v>177</v>
      </c>
      <c r="F107" s="65" t="s">
        <v>34</v>
      </c>
      <c r="G107" s="65" t="s">
        <v>27</v>
      </c>
      <c r="H107" s="65" t="s">
        <v>227</v>
      </c>
      <c r="I107" s="66" t="s">
        <v>0</v>
      </c>
      <c r="J107" s="66" t="s">
        <v>0</v>
      </c>
      <c r="K107" s="67" t="s">
        <v>0</v>
      </c>
      <c r="L107" s="66" t="s">
        <v>0</v>
      </c>
      <c r="M107" s="63">
        <f>M108</f>
        <v>18938384.949999999</v>
      </c>
      <c r="N107" s="63">
        <f t="shared" si="36"/>
        <v>14116770.720000001</v>
      </c>
      <c r="O107" s="64">
        <f t="shared" si="36"/>
        <v>14116770.720000001</v>
      </c>
      <c r="P107" s="87">
        <f t="shared" si="22"/>
        <v>0.74540520520996179</v>
      </c>
      <c r="Q107" s="20"/>
      <c r="R107" s="20"/>
    </row>
    <row r="108" spans="1:19" s="13" customFormat="1" ht="62.4" x14ac:dyDescent="0.25">
      <c r="A108" s="62" t="s">
        <v>165</v>
      </c>
      <c r="B108" s="65" t="s">
        <v>21</v>
      </c>
      <c r="C108" s="65" t="s">
        <v>12</v>
      </c>
      <c r="D108" s="65" t="s">
        <v>86</v>
      </c>
      <c r="E108" s="65" t="s">
        <v>177</v>
      </c>
      <c r="F108" s="65" t="s">
        <v>34</v>
      </c>
      <c r="G108" s="65" t="s">
        <v>27</v>
      </c>
      <c r="H108" s="65" t="s">
        <v>227</v>
      </c>
      <c r="I108" s="65" t="s">
        <v>166</v>
      </c>
      <c r="J108" s="65" t="s">
        <v>0</v>
      </c>
      <c r="K108" s="69" t="s">
        <v>0</v>
      </c>
      <c r="L108" s="65" t="s">
        <v>0</v>
      </c>
      <c r="M108" s="63">
        <f>M109+M111</f>
        <v>18938384.949999999</v>
      </c>
      <c r="N108" s="63">
        <f t="shared" ref="N108:O108" si="37">N109+N111</f>
        <v>14116770.720000001</v>
      </c>
      <c r="O108" s="64">
        <f t="shared" si="37"/>
        <v>14116770.720000001</v>
      </c>
      <c r="P108" s="87">
        <f t="shared" si="22"/>
        <v>0.74540520520996179</v>
      </c>
      <c r="Q108" s="12"/>
      <c r="R108" s="12"/>
    </row>
    <row r="109" spans="1:19" s="21" customFormat="1" ht="31.2" x14ac:dyDescent="0.25">
      <c r="A109" s="62" t="s">
        <v>195</v>
      </c>
      <c r="B109" s="65" t="s">
        <v>0</v>
      </c>
      <c r="C109" s="65" t="s">
        <v>0</v>
      </c>
      <c r="D109" s="65" t="s">
        <v>0</v>
      </c>
      <c r="E109" s="65" t="s">
        <v>0</v>
      </c>
      <c r="F109" s="65" t="s">
        <v>0</v>
      </c>
      <c r="G109" s="65" t="s">
        <v>0</v>
      </c>
      <c r="H109" s="65" t="s">
        <v>0</v>
      </c>
      <c r="I109" s="65" t="s">
        <v>0</v>
      </c>
      <c r="J109" s="72"/>
      <c r="K109" s="73"/>
      <c r="L109" s="72"/>
      <c r="M109" s="63">
        <f>M110</f>
        <v>5935957.9100000001</v>
      </c>
      <c r="N109" s="63">
        <f t="shared" ref="N109:O109" si="38">N110</f>
        <v>3323901.89</v>
      </c>
      <c r="O109" s="64">
        <f t="shared" si="38"/>
        <v>3323901.89</v>
      </c>
      <c r="P109" s="87">
        <f t="shared" si="22"/>
        <v>0.55996048833169709</v>
      </c>
      <c r="Q109" s="20"/>
      <c r="R109" s="20"/>
    </row>
    <row r="110" spans="1:19" s="13" customFormat="1" ht="39.6" x14ac:dyDescent="0.25">
      <c r="A110" s="90" t="s">
        <v>322</v>
      </c>
      <c r="B110" s="60" t="s">
        <v>21</v>
      </c>
      <c r="C110" s="60" t="s">
        <v>12</v>
      </c>
      <c r="D110" s="60" t="s">
        <v>86</v>
      </c>
      <c r="E110" s="60" t="s">
        <v>177</v>
      </c>
      <c r="F110" s="60" t="s">
        <v>34</v>
      </c>
      <c r="G110" s="60" t="s">
        <v>27</v>
      </c>
      <c r="H110" s="60" t="s">
        <v>227</v>
      </c>
      <c r="I110" s="60" t="s">
        <v>166</v>
      </c>
      <c r="J110" s="91" t="s">
        <v>209</v>
      </c>
      <c r="K110" s="92" t="s">
        <v>315</v>
      </c>
      <c r="L110" s="91" t="s">
        <v>42</v>
      </c>
      <c r="M110" s="93">
        <v>5935957.9100000001</v>
      </c>
      <c r="N110" s="93">
        <v>3323901.89</v>
      </c>
      <c r="O110" s="96">
        <v>3323901.89</v>
      </c>
      <c r="P110" s="87">
        <f t="shared" si="22"/>
        <v>0.55996048833169709</v>
      </c>
      <c r="Q110" s="12"/>
      <c r="R110" s="12"/>
    </row>
    <row r="111" spans="1:19" ht="31.2" x14ac:dyDescent="0.25">
      <c r="A111" s="62" t="s">
        <v>314</v>
      </c>
      <c r="B111" s="65" t="s">
        <v>0</v>
      </c>
      <c r="C111" s="65" t="s">
        <v>0</v>
      </c>
      <c r="D111" s="65" t="s">
        <v>0</v>
      </c>
      <c r="E111" s="65" t="s">
        <v>0</v>
      </c>
      <c r="F111" s="65" t="s">
        <v>0</v>
      </c>
      <c r="G111" s="65" t="s">
        <v>0</v>
      </c>
      <c r="H111" s="65" t="s">
        <v>0</v>
      </c>
      <c r="I111" s="65" t="s">
        <v>0</v>
      </c>
      <c r="J111" s="72"/>
      <c r="K111" s="73"/>
      <c r="L111" s="72"/>
      <c r="M111" s="63">
        <f>M112</f>
        <v>13002427.039999999</v>
      </c>
      <c r="N111" s="63">
        <f t="shared" ref="N111:O111" si="39">N112</f>
        <v>10792868.83</v>
      </c>
      <c r="O111" s="64">
        <f t="shared" si="39"/>
        <v>10792868.83</v>
      </c>
      <c r="P111" s="87">
        <f t="shared" si="22"/>
        <v>0.83006570979382333</v>
      </c>
    </row>
    <row r="112" spans="1:19" ht="46.8" x14ac:dyDescent="0.25">
      <c r="A112" s="90" t="s">
        <v>317</v>
      </c>
      <c r="B112" s="60" t="s">
        <v>21</v>
      </c>
      <c r="C112" s="60" t="s">
        <v>12</v>
      </c>
      <c r="D112" s="60" t="s">
        <v>86</v>
      </c>
      <c r="E112" s="60" t="s">
        <v>177</v>
      </c>
      <c r="F112" s="60" t="s">
        <v>34</v>
      </c>
      <c r="G112" s="60" t="s">
        <v>27</v>
      </c>
      <c r="H112" s="60" t="s">
        <v>227</v>
      </c>
      <c r="I112" s="60" t="s">
        <v>166</v>
      </c>
      <c r="J112" s="91" t="s">
        <v>209</v>
      </c>
      <c r="K112" s="92" t="s">
        <v>316</v>
      </c>
      <c r="L112" s="91" t="s">
        <v>42</v>
      </c>
      <c r="M112" s="93">
        <v>13002427.039999999</v>
      </c>
      <c r="N112" s="93">
        <v>10792868.83</v>
      </c>
      <c r="O112" s="96">
        <v>10792868.83</v>
      </c>
      <c r="P112" s="87">
        <f t="shared" si="22"/>
        <v>0.83006570979382333</v>
      </c>
    </row>
    <row r="113" spans="1:18" ht="31.2" x14ac:dyDescent="0.25">
      <c r="A113" s="62" t="s">
        <v>68</v>
      </c>
      <c r="B113" s="65" t="s">
        <v>23</v>
      </c>
      <c r="C113" s="65" t="s">
        <v>0</v>
      </c>
      <c r="D113" s="65" t="s">
        <v>0</v>
      </c>
      <c r="E113" s="65" t="s">
        <v>0</v>
      </c>
      <c r="F113" s="65" t="s">
        <v>0</v>
      </c>
      <c r="G113" s="65" t="s">
        <v>0</v>
      </c>
      <c r="H113" s="66" t="s">
        <v>0</v>
      </c>
      <c r="I113" s="66" t="s">
        <v>0</v>
      </c>
      <c r="J113" s="66" t="s">
        <v>0</v>
      </c>
      <c r="K113" s="67" t="s">
        <v>0</v>
      </c>
      <c r="L113" s="66" t="s">
        <v>0</v>
      </c>
      <c r="M113" s="63">
        <f>M114+M122</f>
        <v>478149024.60000002</v>
      </c>
      <c r="N113" s="63">
        <f t="shared" ref="N113:O113" si="40">N114+N122</f>
        <v>75045124.270000011</v>
      </c>
      <c r="O113" s="64">
        <f t="shared" si="40"/>
        <v>74823340.090000004</v>
      </c>
      <c r="P113" s="87">
        <f t="shared" si="22"/>
        <v>0.15648539731435018</v>
      </c>
    </row>
    <row r="114" spans="1:18" ht="31.2" x14ac:dyDescent="0.25">
      <c r="A114" s="62" t="s">
        <v>229</v>
      </c>
      <c r="B114" s="65" t="s">
        <v>23</v>
      </c>
      <c r="C114" s="65" t="s">
        <v>11</v>
      </c>
      <c r="D114" s="65" t="s">
        <v>230</v>
      </c>
      <c r="E114" s="65" t="s">
        <v>0</v>
      </c>
      <c r="F114" s="65" t="s">
        <v>0</v>
      </c>
      <c r="G114" s="65" t="s">
        <v>0</v>
      </c>
      <c r="H114" s="66" t="s">
        <v>0</v>
      </c>
      <c r="I114" s="66" t="s">
        <v>0</v>
      </c>
      <c r="J114" s="66" t="s">
        <v>0</v>
      </c>
      <c r="K114" s="67" t="s">
        <v>0</v>
      </c>
      <c r="L114" s="66" t="s">
        <v>0</v>
      </c>
      <c r="M114" s="63">
        <f>M115</f>
        <v>115915213</v>
      </c>
      <c r="N114" s="63">
        <f t="shared" ref="N114:O114" si="41">N115</f>
        <v>37093021.210000001</v>
      </c>
      <c r="O114" s="64">
        <f t="shared" si="41"/>
        <v>37093021.210000001</v>
      </c>
      <c r="P114" s="87">
        <f t="shared" si="22"/>
        <v>0.32000132036163365</v>
      </c>
    </row>
    <row r="115" spans="1:18" ht="15.6" x14ac:dyDescent="0.25">
      <c r="A115" s="62" t="s">
        <v>70</v>
      </c>
      <c r="B115" s="65" t="s">
        <v>23</v>
      </c>
      <c r="C115" s="65" t="s">
        <v>11</v>
      </c>
      <c r="D115" s="65" t="s">
        <v>230</v>
      </c>
      <c r="E115" s="65" t="s">
        <v>71</v>
      </c>
      <c r="F115" s="65" t="s">
        <v>0</v>
      </c>
      <c r="G115" s="65" t="s">
        <v>0</v>
      </c>
      <c r="H115" s="66" t="s">
        <v>0</v>
      </c>
      <c r="I115" s="66" t="s">
        <v>0</v>
      </c>
      <c r="J115" s="66" t="s">
        <v>0</v>
      </c>
      <c r="K115" s="67" t="s">
        <v>0</v>
      </c>
      <c r="L115" s="66" t="s">
        <v>0</v>
      </c>
      <c r="M115" s="63">
        <f t="shared" ref="M115:O120" si="42">M116</f>
        <v>115915213</v>
      </c>
      <c r="N115" s="63">
        <f t="shared" si="42"/>
        <v>37093021.210000001</v>
      </c>
      <c r="O115" s="64">
        <f t="shared" si="42"/>
        <v>37093021.210000001</v>
      </c>
      <c r="P115" s="87">
        <f t="shared" si="22"/>
        <v>0.32000132036163365</v>
      </c>
    </row>
    <row r="116" spans="1:18" ht="15.6" x14ac:dyDescent="0.25">
      <c r="A116" s="68" t="s">
        <v>83</v>
      </c>
      <c r="B116" s="65" t="s">
        <v>23</v>
      </c>
      <c r="C116" s="65" t="s">
        <v>11</v>
      </c>
      <c r="D116" s="65" t="s">
        <v>230</v>
      </c>
      <c r="E116" s="65" t="s">
        <v>71</v>
      </c>
      <c r="F116" s="65" t="s">
        <v>84</v>
      </c>
      <c r="G116" s="65" t="s">
        <v>0</v>
      </c>
      <c r="H116" s="65" t="s">
        <v>0</v>
      </c>
      <c r="I116" s="65" t="s">
        <v>0</v>
      </c>
      <c r="J116" s="65" t="s">
        <v>0</v>
      </c>
      <c r="K116" s="69" t="s">
        <v>0</v>
      </c>
      <c r="L116" s="65" t="s">
        <v>0</v>
      </c>
      <c r="M116" s="63">
        <f t="shared" si="42"/>
        <v>115915213</v>
      </c>
      <c r="N116" s="63">
        <f t="shared" si="42"/>
        <v>37093021.210000001</v>
      </c>
      <c r="O116" s="64">
        <f t="shared" si="42"/>
        <v>37093021.210000001</v>
      </c>
      <c r="P116" s="87">
        <f t="shared" si="22"/>
        <v>0.32000132036163365</v>
      </c>
    </row>
    <row r="117" spans="1:18" ht="15.6" x14ac:dyDescent="0.25">
      <c r="A117" s="68" t="s">
        <v>85</v>
      </c>
      <c r="B117" s="65" t="s">
        <v>23</v>
      </c>
      <c r="C117" s="65" t="s">
        <v>11</v>
      </c>
      <c r="D117" s="65" t="s">
        <v>230</v>
      </c>
      <c r="E117" s="65" t="s">
        <v>71</v>
      </c>
      <c r="F117" s="65" t="s">
        <v>84</v>
      </c>
      <c r="G117" s="65" t="s">
        <v>86</v>
      </c>
      <c r="H117" s="65" t="s">
        <v>0</v>
      </c>
      <c r="I117" s="65" t="s">
        <v>0</v>
      </c>
      <c r="J117" s="65" t="s">
        <v>0</v>
      </c>
      <c r="K117" s="69" t="s">
        <v>0</v>
      </c>
      <c r="L117" s="65" t="s">
        <v>0</v>
      </c>
      <c r="M117" s="63">
        <f t="shared" si="42"/>
        <v>115915213</v>
      </c>
      <c r="N117" s="63">
        <f t="shared" si="42"/>
        <v>37093021.210000001</v>
      </c>
      <c r="O117" s="64">
        <f t="shared" si="42"/>
        <v>37093021.210000001</v>
      </c>
      <c r="P117" s="87">
        <f t="shared" si="22"/>
        <v>0.32000132036163365</v>
      </c>
    </row>
    <row r="118" spans="1:18" ht="31.2" x14ac:dyDescent="0.25">
      <c r="A118" s="62" t="s">
        <v>231</v>
      </c>
      <c r="B118" s="65" t="s">
        <v>23</v>
      </c>
      <c r="C118" s="65" t="s">
        <v>11</v>
      </c>
      <c r="D118" s="65" t="s">
        <v>230</v>
      </c>
      <c r="E118" s="65" t="s">
        <v>71</v>
      </c>
      <c r="F118" s="65" t="s">
        <v>84</v>
      </c>
      <c r="G118" s="65" t="s">
        <v>86</v>
      </c>
      <c r="H118" s="65" t="s">
        <v>232</v>
      </c>
      <c r="I118" s="66" t="s">
        <v>0</v>
      </c>
      <c r="J118" s="66" t="s">
        <v>0</v>
      </c>
      <c r="K118" s="67" t="s">
        <v>0</v>
      </c>
      <c r="L118" s="66" t="s">
        <v>0</v>
      </c>
      <c r="M118" s="63">
        <f t="shared" si="42"/>
        <v>115915213</v>
      </c>
      <c r="N118" s="63">
        <f t="shared" si="42"/>
        <v>37093021.210000001</v>
      </c>
      <c r="O118" s="64">
        <f t="shared" si="42"/>
        <v>37093021.210000001</v>
      </c>
      <c r="P118" s="87">
        <f t="shared" si="22"/>
        <v>0.32000132036163365</v>
      </c>
    </row>
    <row r="119" spans="1:18" ht="62.4" x14ac:dyDescent="0.25">
      <c r="A119" s="62" t="s">
        <v>165</v>
      </c>
      <c r="B119" s="65" t="s">
        <v>23</v>
      </c>
      <c r="C119" s="65" t="s">
        <v>11</v>
      </c>
      <c r="D119" s="65" t="s">
        <v>230</v>
      </c>
      <c r="E119" s="65" t="s">
        <v>71</v>
      </c>
      <c r="F119" s="65" t="s">
        <v>84</v>
      </c>
      <c r="G119" s="65" t="s">
        <v>86</v>
      </c>
      <c r="H119" s="65" t="s">
        <v>232</v>
      </c>
      <c r="I119" s="65" t="s">
        <v>166</v>
      </c>
      <c r="J119" s="65" t="s">
        <v>0</v>
      </c>
      <c r="K119" s="69" t="s">
        <v>0</v>
      </c>
      <c r="L119" s="65" t="s">
        <v>0</v>
      </c>
      <c r="M119" s="63">
        <f t="shared" si="42"/>
        <v>115915213</v>
      </c>
      <c r="N119" s="63">
        <f t="shared" si="42"/>
        <v>37093021.210000001</v>
      </c>
      <c r="O119" s="64">
        <f t="shared" si="42"/>
        <v>37093021.210000001</v>
      </c>
      <c r="P119" s="87">
        <f t="shared" si="22"/>
        <v>0.32000132036163365</v>
      </c>
    </row>
    <row r="120" spans="1:18" s="8" customFormat="1" ht="15.6" x14ac:dyDescent="0.25">
      <c r="A120" s="62" t="s">
        <v>184</v>
      </c>
      <c r="B120" s="70" t="s">
        <v>0</v>
      </c>
      <c r="C120" s="70" t="s">
        <v>0</v>
      </c>
      <c r="D120" s="70" t="s">
        <v>0</v>
      </c>
      <c r="E120" s="70" t="s">
        <v>0</v>
      </c>
      <c r="F120" s="70" t="s">
        <v>0</v>
      </c>
      <c r="G120" s="70" t="s">
        <v>0</v>
      </c>
      <c r="H120" s="70" t="s">
        <v>0</v>
      </c>
      <c r="I120" s="70" t="s">
        <v>0</v>
      </c>
      <c r="J120" s="70" t="s">
        <v>0</v>
      </c>
      <c r="K120" s="71" t="s">
        <v>0</v>
      </c>
      <c r="L120" s="70" t="s">
        <v>0</v>
      </c>
      <c r="M120" s="63">
        <f t="shared" si="42"/>
        <v>115915213</v>
      </c>
      <c r="N120" s="63">
        <f t="shared" si="42"/>
        <v>37093021.210000001</v>
      </c>
      <c r="O120" s="64">
        <f t="shared" si="42"/>
        <v>37093021.210000001</v>
      </c>
      <c r="P120" s="87">
        <f t="shared" si="22"/>
        <v>0.32000132036163365</v>
      </c>
      <c r="Q120" s="10"/>
      <c r="R120" s="10"/>
    </row>
    <row r="121" spans="1:18" s="8" customFormat="1" ht="46.8" x14ac:dyDescent="0.25">
      <c r="A121" s="90" t="s">
        <v>233</v>
      </c>
      <c r="B121" s="60" t="s">
        <v>23</v>
      </c>
      <c r="C121" s="60" t="s">
        <v>11</v>
      </c>
      <c r="D121" s="60" t="s">
        <v>230</v>
      </c>
      <c r="E121" s="60" t="s">
        <v>71</v>
      </c>
      <c r="F121" s="60" t="s">
        <v>84</v>
      </c>
      <c r="G121" s="60" t="s">
        <v>86</v>
      </c>
      <c r="H121" s="60" t="s">
        <v>232</v>
      </c>
      <c r="I121" s="60" t="s">
        <v>166</v>
      </c>
      <c r="J121" s="91" t="s">
        <v>124</v>
      </c>
      <c r="K121" s="92">
        <v>95</v>
      </c>
      <c r="L121" s="91" t="s">
        <v>42</v>
      </c>
      <c r="M121" s="93">
        <v>115915213</v>
      </c>
      <c r="N121" s="93">
        <v>37093021.210000001</v>
      </c>
      <c r="O121" s="96">
        <v>37093021.210000001</v>
      </c>
      <c r="P121" s="87">
        <f t="shared" si="22"/>
        <v>0.32000132036163365</v>
      </c>
      <c r="Q121" s="10"/>
      <c r="R121" s="10"/>
    </row>
    <row r="122" spans="1:18" s="8" customFormat="1" ht="31.2" x14ac:dyDescent="0.25">
      <c r="A122" s="74" t="s">
        <v>69</v>
      </c>
      <c r="B122" s="69">
        <v>15</v>
      </c>
      <c r="C122" s="69">
        <v>2</v>
      </c>
      <c r="D122" s="69" t="s">
        <v>32</v>
      </c>
      <c r="E122" s="69"/>
      <c r="F122" s="69"/>
      <c r="G122" s="69"/>
      <c r="H122" s="69"/>
      <c r="I122" s="69"/>
      <c r="J122" s="73"/>
      <c r="K122" s="73"/>
      <c r="L122" s="73"/>
      <c r="M122" s="63">
        <f t="shared" ref="M122:M128" si="43">M123</f>
        <v>362233811.60000002</v>
      </c>
      <c r="N122" s="63">
        <f t="shared" ref="N122:O128" si="44">N123</f>
        <v>37952103.060000002</v>
      </c>
      <c r="O122" s="64">
        <f t="shared" si="44"/>
        <v>37730318.880000003</v>
      </c>
      <c r="P122" s="87">
        <f t="shared" si="22"/>
        <v>0.10416012440512884</v>
      </c>
      <c r="Q122" s="10"/>
      <c r="R122" s="10"/>
    </row>
    <row r="123" spans="1:18" s="8" customFormat="1" ht="31.2" x14ac:dyDescent="0.25">
      <c r="A123" s="74" t="s">
        <v>29</v>
      </c>
      <c r="B123" s="69">
        <v>15</v>
      </c>
      <c r="C123" s="69">
        <v>2</v>
      </c>
      <c r="D123" s="69" t="s">
        <v>32</v>
      </c>
      <c r="E123" s="69">
        <v>819</v>
      </c>
      <c r="F123" s="69"/>
      <c r="G123" s="69"/>
      <c r="H123" s="69"/>
      <c r="I123" s="69"/>
      <c r="J123" s="73"/>
      <c r="K123" s="73"/>
      <c r="L123" s="73"/>
      <c r="M123" s="63">
        <f t="shared" si="43"/>
        <v>362233811.60000002</v>
      </c>
      <c r="N123" s="63">
        <f t="shared" si="44"/>
        <v>37952103.060000002</v>
      </c>
      <c r="O123" s="64">
        <f t="shared" si="44"/>
        <v>37730318.880000003</v>
      </c>
      <c r="P123" s="87">
        <f t="shared" si="22"/>
        <v>0.10416012440512884</v>
      </c>
      <c r="Q123" s="10"/>
      <c r="R123" s="10"/>
    </row>
    <row r="124" spans="1:18" s="21" customFormat="1" ht="15.6" x14ac:dyDescent="0.25">
      <c r="A124" s="74" t="s">
        <v>72</v>
      </c>
      <c r="B124" s="69">
        <v>15</v>
      </c>
      <c r="C124" s="69">
        <v>2</v>
      </c>
      <c r="D124" s="69" t="s">
        <v>32</v>
      </c>
      <c r="E124" s="69">
        <v>819</v>
      </c>
      <c r="F124" s="69" t="s">
        <v>73</v>
      </c>
      <c r="G124" s="69"/>
      <c r="H124" s="69"/>
      <c r="I124" s="69"/>
      <c r="J124" s="73"/>
      <c r="K124" s="73"/>
      <c r="L124" s="73"/>
      <c r="M124" s="63">
        <f t="shared" si="43"/>
        <v>362233811.60000002</v>
      </c>
      <c r="N124" s="63">
        <f t="shared" si="44"/>
        <v>37952103.060000002</v>
      </c>
      <c r="O124" s="64">
        <f t="shared" si="44"/>
        <v>37730318.880000003</v>
      </c>
      <c r="P124" s="87">
        <f t="shared" si="22"/>
        <v>0.10416012440512884</v>
      </c>
      <c r="Q124" s="20"/>
      <c r="R124" s="20"/>
    </row>
    <row r="125" spans="1:18" s="21" customFormat="1" ht="15.6" x14ac:dyDescent="0.25">
      <c r="A125" s="74" t="s">
        <v>74</v>
      </c>
      <c r="B125" s="69">
        <v>15</v>
      </c>
      <c r="C125" s="69">
        <v>2</v>
      </c>
      <c r="D125" s="69" t="s">
        <v>32</v>
      </c>
      <c r="E125" s="69">
        <v>819</v>
      </c>
      <c r="F125" s="69" t="s">
        <v>73</v>
      </c>
      <c r="G125" s="69" t="s">
        <v>32</v>
      </c>
      <c r="H125" s="69"/>
      <c r="I125" s="69"/>
      <c r="J125" s="73"/>
      <c r="K125" s="73"/>
      <c r="L125" s="73"/>
      <c r="M125" s="63">
        <f>M126+M130</f>
        <v>362233811.60000002</v>
      </c>
      <c r="N125" s="63">
        <f t="shared" ref="N125:O125" si="45">N126+N130</f>
        <v>37952103.060000002</v>
      </c>
      <c r="O125" s="64">
        <f t="shared" si="45"/>
        <v>37730318.880000003</v>
      </c>
      <c r="P125" s="87">
        <f t="shared" si="22"/>
        <v>0.10416012440512884</v>
      </c>
      <c r="Q125" s="20"/>
      <c r="R125" s="20"/>
    </row>
    <row r="126" spans="1:18" s="21" customFormat="1" ht="62.4" x14ac:dyDescent="0.25">
      <c r="A126" s="74" t="s">
        <v>395</v>
      </c>
      <c r="B126" s="69">
        <v>15</v>
      </c>
      <c r="C126" s="69">
        <v>2</v>
      </c>
      <c r="D126" s="69" t="s">
        <v>32</v>
      </c>
      <c r="E126" s="69">
        <v>819</v>
      </c>
      <c r="F126" s="69" t="s">
        <v>73</v>
      </c>
      <c r="G126" s="69" t="s">
        <v>32</v>
      </c>
      <c r="H126" s="69" t="s">
        <v>394</v>
      </c>
      <c r="I126" s="69"/>
      <c r="J126" s="73"/>
      <c r="K126" s="73"/>
      <c r="L126" s="73"/>
      <c r="M126" s="63">
        <f t="shared" si="43"/>
        <v>90957447</v>
      </c>
      <c r="N126" s="63">
        <f t="shared" si="44"/>
        <v>37952103.060000002</v>
      </c>
      <c r="O126" s="64">
        <f t="shared" si="44"/>
        <v>37730318.880000003</v>
      </c>
      <c r="P126" s="87">
        <f t="shared" si="22"/>
        <v>0.41481286166706066</v>
      </c>
      <c r="Q126" s="20"/>
      <c r="R126" s="20"/>
    </row>
    <row r="127" spans="1:18" s="13" customFormat="1" ht="62.4" x14ac:dyDescent="0.25">
      <c r="A127" s="74" t="s">
        <v>165</v>
      </c>
      <c r="B127" s="69">
        <v>15</v>
      </c>
      <c r="C127" s="69">
        <v>2</v>
      </c>
      <c r="D127" s="69" t="s">
        <v>32</v>
      </c>
      <c r="E127" s="69">
        <v>819</v>
      </c>
      <c r="F127" s="69" t="s">
        <v>73</v>
      </c>
      <c r="G127" s="69" t="s">
        <v>32</v>
      </c>
      <c r="H127" s="69" t="s">
        <v>394</v>
      </c>
      <c r="I127" s="69" t="s">
        <v>166</v>
      </c>
      <c r="J127" s="73"/>
      <c r="K127" s="73"/>
      <c r="L127" s="73"/>
      <c r="M127" s="63">
        <f t="shared" si="43"/>
        <v>90957447</v>
      </c>
      <c r="N127" s="63">
        <f t="shared" si="44"/>
        <v>37952103.060000002</v>
      </c>
      <c r="O127" s="64">
        <f t="shared" si="44"/>
        <v>37730318.880000003</v>
      </c>
      <c r="P127" s="87">
        <f t="shared" si="22"/>
        <v>0.41481286166706066</v>
      </c>
      <c r="Q127" s="12"/>
      <c r="R127" s="12"/>
    </row>
    <row r="128" spans="1:18" s="21" customFormat="1" ht="15.6" x14ac:dyDescent="0.25">
      <c r="A128" s="74" t="s">
        <v>193</v>
      </c>
      <c r="B128" s="69" t="s">
        <v>0</v>
      </c>
      <c r="C128" s="69" t="s">
        <v>0</v>
      </c>
      <c r="D128" s="69" t="s">
        <v>0</v>
      </c>
      <c r="E128" s="69" t="s">
        <v>0</v>
      </c>
      <c r="F128" s="69" t="s">
        <v>0</v>
      </c>
      <c r="G128" s="69" t="s">
        <v>0</v>
      </c>
      <c r="H128" s="69" t="s">
        <v>0</v>
      </c>
      <c r="I128" s="69" t="s">
        <v>0</v>
      </c>
      <c r="J128" s="73" t="s">
        <v>0</v>
      </c>
      <c r="K128" s="73" t="s">
        <v>0</v>
      </c>
      <c r="L128" s="73" t="s">
        <v>0</v>
      </c>
      <c r="M128" s="63">
        <f t="shared" si="43"/>
        <v>90957447</v>
      </c>
      <c r="N128" s="63">
        <f t="shared" si="44"/>
        <v>37952103.060000002</v>
      </c>
      <c r="O128" s="64">
        <f t="shared" si="44"/>
        <v>37730318.880000003</v>
      </c>
      <c r="P128" s="87">
        <f t="shared" si="22"/>
        <v>0.41481286166706066</v>
      </c>
      <c r="Q128" s="20"/>
      <c r="R128" s="20"/>
    </row>
    <row r="129" spans="1:18" s="21" customFormat="1" ht="46.8" x14ac:dyDescent="0.25">
      <c r="A129" s="94" t="s">
        <v>234</v>
      </c>
      <c r="B129" s="61">
        <v>15</v>
      </c>
      <c r="C129" s="61">
        <v>2</v>
      </c>
      <c r="D129" s="61" t="s">
        <v>32</v>
      </c>
      <c r="E129" s="61">
        <v>819</v>
      </c>
      <c r="F129" s="61" t="s">
        <v>73</v>
      </c>
      <c r="G129" s="61" t="s">
        <v>32</v>
      </c>
      <c r="H129" s="61" t="s">
        <v>394</v>
      </c>
      <c r="I129" s="61" t="s">
        <v>166</v>
      </c>
      <c r="J129" s="92" t="s">
        <v>168</v>
      </c>
      <c r="K129" s="92" t="s">
        <v>294</v>
      </c>
      <c r="L129" s="92" t="s">
        <v>40</v>
      </c>
      <c r="M129" s="93">
        <v>90957447</v>
      </c>
      <c r="N129" s="93">
        <v>37952103.060000002</v>
      </c>
      <c r="O129" s="96">
        <v>37730318.880000003</v>
      </c>
      <c r="P129" s="87">
        <f t="shared" si="22"/>
        <v>0.41481286166706066</v>
      </c>
      <c r="Q129" s="20"/>
      <c r="R129" s="20"/>
    </row>
    <row r="130" spans="1:18" s="21" customFormat="1" ht="62.4" x14ac:dyDescent="0.25">
      <c r="A130" s="74" t="s">
        <v>395</v>
      </c>
      <c r="B130" s="69">
        <v>15</v>
      </c>
      <c r="C130" s="69">
        <v>2</v>
      </c>
      <c r="D130" s="69" t="s">
        <v>32</v>
      </c>
      <c r="E130" s="69">
        <v>819</v>
      </c>
      <c r="F130" s="69" t="s">
        <v>73</v>
      </c>
      <c r="G130" s="69" t="s">
        <v>32</v>
      </c>
      <c r="H130" s="69" t="s">
        <v>396</v>
      </c>
      <c r="I130" s="69"/>
      <c r="J130" s="73"/>
      <c r="K130" s="73"/>
      <c r="L130" s="73"/>
      <c r="M130" s="63">
        <f>M131</f>
        <v>271276364.60000002</v>
      </c>
      <c r="N130" s="63">
        <f t="shared" ref="N130:O132" si="46">N131</f>
        <v>0</v>
      </c>
      <c r="O130" s="64">
        <f t="shared" si="46"/>
        <v>0</v>
      </c>
      <c r="P130" s="87">
        <f t="shared" si="22"/>
        <v>0</v>
      </c>
      <c r="Q130" s="20"/>
      <c r="R130" s="20"/>
    </row>
    <row r="131" spans="1:18" s="27" customFormat="1" ht="62.4" x14ac:dyDescent="0.25">
      <c r="A131" s="74" t="s">
        <v>165</v>
      </c>
      <c r="B131" s="69">
        <v>15</v>
      </c>
      <c r="C131" s="69">
        <v>2</v>
      </c>
      <c r="D131" s="69" t="s">
        <v>32</v>
      </c>
      <c r="E131" s="69">
        <v>819</v>
      </c>
      <c r="F131" s="69" t="s">
        <v>73</v>
      </c>
      <c r="G131" s="69" t="s">
        <v>32</v>
      </c>
      <c r="H131" s="69" t="s">
        <v>396</v>
      </c>
      <c r="I131" s="69" t="s">
        <v>166</v>
      </c>
      <c r="J131" s="73"/>
      <c r="K131" s="73"/>
      <c r="L131" s="73"/>
      <c r="M131" s="63">
        <f>M132</f>
        <v>271276364.60000002</v>
      </c>
      <c r="N131" s="63">
        <f t="shared" si="46"/>
        <v>0</v>
      </c>
      <c r="O131" s="64">
        <f t="shared" si="46"/>
        <v>0</v>
      </c>
      <c r="P131" s="87">
        <f t="shared" si="22"/>
        <v>0</v>
      </c>
      <c r="Q131" s="26"/>
      <c r="R131" s="26"/>
    </row>
    <row r="132" spans="1:18" ht="15.6" x14ac:dyDescent="0.25">
      <c r="A132" s="74" t="s">
        <v>193</v>
      </c>
      <c r="B132" s="69" t="s">
        <v>0</v>
      </c>
      <c r="C132" s="69" t="s">
        <v>0</v>
      </c>
      <c r="D132" s="69" t="s">
        <v>0</v>
      </c>
      <c r="E132" s="69" t="s">
        <v>0</v>
      </c>
      <c r="F132" s="69" t="s">
        <v>0</v>
      </c>
      <c r="G132" s="69" t="s">
        <v>0</v>
      </c>
      <c r="H132" s="69" t="s">
        <v>0</v>
      </c>
      <c r="I132" s="69" t="s">
        <v>0</v>
      </c>
      <c r="J132" s="73" t="s">
        <v>0</v>
      </c>
      <c r="K132" s="73" t="s">
        <v>0</v>
      </c>
      <c r="L132" s="73" t="s">
        <v>0</v>
      </c>
      <c r="M132" s="63">
        <f>M133</f>
        <v>271276364.60000002</v>
      </c>
      <c r="N132" s="63">
        <f t="shared" si="46"/>
        <v>0</v>
      </c>
      <c r="O132" s="64">
        <f t="shared" si="46"/>
        <v>0</v>
      </c>
      <c r="P132" s="87">
        <f t="shared" si="22"/>
        <v>0</v>
      </c>
    </row>
    <row r="133" spans="1:18" ht="46.8" x14ac:dyDescent="0.25">
      <c r="A133" s="94" t="s">
        <v>234</v>
      </c>
      <c r="B133" s="61">
        <v>15</v>
      </c>
      <c r="C133" s="61">
        <v>2</v>
      </c>
      <c r="D133" s="61" t="s">
        <v>32</v>
      </c>
      <c r="E133" s="61">
        <v>819</v>
      </c>
      <c r="F133" s="61" t="s">
        <v>73</v>
      </c>
      <c r="G133" s="61" t="s">
        <v>32</v>
      </c>
      <c r="H133" s="61" t="s">
        <v>396</v>
      </c>
      <c r="I133" s="61" t="s">
        <v>166</v>
      </c>
      <c r="J133" s="92" t="s">
        <v>168</v>
      </c>
      <c r="K133" s="92" t="s">
        <v>294</v>
      </c>
      <c r="L133" s="92" t="s">
        <v>40</v>
      </c>
      <c r="M133" s="93">
        <v>271276364.60000002</v>
      </c>
      <c r="N133" s="93">
        <v>0</v>
      </c>
      <c r="O133" s="96">
        <v>0</v>
      </c>
      <c r="P133" s="87">
        <f t="shared" si="22"/>
        <v>0</v>
      </c>
    </row>
    <row r="134" spans="1:18" ht="31.2" x14ac:dyDescent="0.25">
      <c r="A134" s="62" t="s">
        <v>80</v>
      </c>
      <c r="B134" s="65" t="s">
        <v>24</v>
      </c>
      <c r="C134" s="65" t="s">
        <v>0</v>
      </c>
      <c r="D134" s="65" t="s">
        <v>0</v>
      </c>
      <c r="E134" s="65" t="s">
        <v>0</v>
      </c>
      <c r="F134" s="65" t="s">
        <v>0</v>
      </c>
      <c r="G134" s="65" t="s">
        <v>0</v>
      </c>
      <c r="H134" s="66" t="s">
        <v>0</v>
      </c>
      <c r="I134" s="66" t="s">
        <v>0</v>
      </c>
      <c r="J134" s="66" t="s">
        <v>0</v>
      </c>
      <c r="K134" s="67" t="s">
        <v>0</v>
      </c>
      <c r="L134" s="66" t="s">
        <v>0</v>
      </c>
      <c r="M134" s="63">
        <f>M135+M177</f>
        <v>3022261039.73</v>
      </c>
      <c r="N134" s="63">
        <f>N135+N177</f>
        <v>2538178183.1700001</v>
      </c>
      <c r="O134" s="64">
        <f>O135+O177</f>
        <v>2149006161.1599998</v>
      </c>
      <c r="P134" s="87">
        <f t="shared" si="22"/>
        <v>0.71105908222672443</v>
      </c>
    </row>
    <row r="135" spans="1:18" ht="31.2" x14ac:dyDescent="0.25">
      <c r="A135" s="62" t="s">
        <v>81</v>
      </c>
      <c r="B135" s="65" t="s">
        <v>24</v>
      </c>
      <c r="C135" s="65" t="s">
        <v>11</v>
      </c>
      <c r="D135" s="65" t="s">
        <v>82</v>
      </c>
      <c r="E135" s="65" t="s">
        <v>0</v>
      </c>
      <c r="F135" s="65" t="s">
        <v>0</v>
      </c>
      <c r="G135" s="65" t="s">
        <v>0</v>
      </c>
      <c r="H135" s="66" t="s">
        <v>0</v>
      </c>
      <c r="I135" s="66" t="s">
        <v>0</v>
      </c>
      <c r="J135" s="66" t="s">
        <v>0</v>
      </c>
      <c r="K135" s="67" t="s">
        <v>0</v>
      </c>
      <c r="L135" s="66" t="s">
        <v>0</v>
      </c>
      <c r="M135" s="63">
        <f>M136</f>
        <v>2919825238.04</v>
      </c>
      <c r="N135" s="63">
        <f t="shared" ref="N135:O137" si="47">N136</f>
        <v>2353615816.5100002</v>
      </c>
      <c r="O135" s="64">
        <f t="shared" si="47"/>
        <v>2090009870.96</v>
      </c>
      <c r="P135" s="87">
        <f t="shared" ref="P135:P198" si="48">O135/M135</f>
        <v>0.71579964572227872</v>
      </c>
    </row>
    <row r="136" spans="1:18" ht="31.2" x14ac:dyDescent="0.25">
      <c r="A136" s="62" t="s">
        <v>29</v>
      </c>
      <c r="B136" s="65" t="s">
        <v>24</v>
      </c>
      <c r="C136" s="65" t="s">
        <v>11</v>
      </c>
      <c r="D136" s="65" t="s">
        <v>82</v>
      </c>
      <c r="E136" s="65" t="s">
        <v>30</v>
      </c>
      <c r="F136" s="65" t="s">
        <v>0</v>
      </c>
      <c r="G136" s="65" t="s">
        <v>0</v>
      </c>
      <c r="H136" s="66" t="s">
        <v>0</v>
      </c>
      <c r="I136" s="66" t="s">
        <v>0</v>
      </c>
      <c r="J136" s="66" t="s">
        <v>0</v>
      </c>
      <c r="K136" s="67" t="s">
        <v>0</v>
      </c>
      <c r="L136" s="66" t="s">
        <v>0</v>
      </c>
      <c r="M136" s="63">
        <f>M137</f>
        <v>2919825238.04</v>
      </c>
      <c r="N136" s="63">
        <f t="shared" si="47"/>
        <v>2353615816.5100002</v>
      </c>
      <c r="O136" s="64">
        <f t="shared" si="47"/>
        <v>2090009870.96</v>
      </c>
      <c r="P136" s="87">
        <f t="shared" si="48"/>
        <v>0.71579964572227872</v>
      </c>
    </row>
    <row r="137" spans="1:18" ht="15.6" x14ac:dyDescent="0.25">
      <c r="A137" s="68" t="s">
        <v>83</v>
      </c>
      <c r="B137" s="65" t="s">
        <v>24</v>
      </c>
      <c r="C137" s="65" t="s">
        <v>11</v>
      </c>
      <c r="D137" s="65" t="s">
        <v>82</v>
      </c>
      <c r="E137" s="65" t="s">
        <v>30</v>
      </c>
      <c r="F137" s="65" t="s">
        <v>84</v>
      </c>
      <c r="G137" s="65" t="s">
        <v>0</v>
      </c>
      <c r="H137" s="65" t="s">
        <v>0</v>
      </c>
      <c r="I137" s="65" t="s">
        <v>0</v>
      </c>
      <c r="J137" s="65" t="s">
        <v>0</v>
      </c>
      <c r="K137" s="69" t="s">
        <v>0</v>
      </c>
      <c r="L137" s="65" t="s">
        <v>0</v>
      </c>
      <c r="M137" s="63">
        <f>M138</f>
        <v>2919825238.04</v>
      </c>
      <c r="N137" s="63">
        <f t="shared" si="47"/>
        <v>2353615816.5100002</v>
      </c>
      <c r="O137" s="64">
        <f t="shared" si="47"/>
        <v>2090009870.96</v>
      </c>
      <c r="P137" s="87">
        <f t="shared" si="48"/>
        <v>0.71579964572227872</v>
      </c>
    </row>
    <row r="138" spans="1:18" ht="15.6" x14ac:dyDescent="0.25">
      <c r="A138" s="68" t="s">
        <v>91</v>
      </c>
      <c r="B138" s="65" t="s">
        <v>24</v>
      </c>
      <c r="C138" s="65" t="s">
        <v>11</v>
      </c>
      <c r="D138" s="65" t="s">
        <v>82</v>
      </c>
      <c r="E138" s="65" t="s">
        <v>30</v>
      </c>
      <c r="F138" s="65" t="s">
        <v>84</v>
      </c>
      <c r="G138" s="65" t="s">
        <v>27</v>
      </c>
      <c r="H138" s="65" t="s">
        <v>0</v>
      </c>
      <c r="I138" s="65" t="s">
        <v>0</v>
      </c>
      <c r="J138" s="65" t="s">
        <v>0</v>
      </c>
      <c r="K138" s="69" t="s">
        <v>0</v>
      </c>
      <c r="L138" s="65" t="s">
        <v>0</v>
      </c>
      <c r="M138" s="63">
        <f>M139+M143+M147+M159+M169+M173+M155+M151</f>
        <v>2919825238.04</v>
      </c>
      <c r="N138" s="63">
        <f>N139+N143+N147+N159+N169+N173+N155+N151</f>
        <v>2353615816.5100002</v>
      </c>
      <c r="O138" s="64">
        <f>O139+O143+O147+O159+O169+O173+O155+O151</f>
        <v>2090009870.96</v>
      </c>
      <c r="P138" s="87">
        <f t="shared" si="48"/>
        <v>0.71579964572227872</v>
      </c>
    </row>
    <row r="139" spans="1:18" ht="46.8" x14ac:dyDescent="0.25">
      <c r="A139" s="62" t="s">
        <v>92</v>
      </c>
      <c r="B139" s="65" t="s">
        <v>24</v>
      </c>
      <c r="C139" s="65" t="s">
        <v>11</v>
      </c>
      <c r="D139" s="65" t="s">
        <v>82</v>
      </c>
      <c r="E139" s="65" t="s">
        <v>30</v>
      </c>
      <c r="F139" s="65" t="s">
        <v>84</v>
      </c>
      <c r="G139" s="65" t="s">
        <v>27</v>
      </c>
      <c r="H139" s="65" t="s">
        <v>235</v>
      </c>
      <c r="I139" s="66" t="s">
        <v>0</v>
      </c>
      <c r="J139" s="66" t="s">
        <v>0</v>
      </c>
      <c r="K139" s="67" t="s">
        <v>0</v>
      </c>
      <c r="L139" s="66" t="s">
        <v>0</v>
      </c>
      <c r="M139" s="63">
        <f>M140</f>
        <v>663532122</v>
      </c>
      <c r="N139" s="63">
        <f t="shared" ref="N139:O141" si="49">N140</f>
        <v>1014558647.92</v>
      </c>
      <c r="O139" s="64">
        <f t="shared" si="49"/>
        <v>663532121.95000005</v>
      </c>
      <c r="P139" s="87">
        <f t="shared" si="48"/>
        <v>0.99999999992464572</v>
      </c>
    </row>
    <row r="140" spans="1:18" ht="62.4" x14ac:dyDescent="0.25">
      <c r="A140" s="62" t="s">
        <v>165</v>
      </c>
      <c r="B140" s="65" t="s">
        <v>24</v>
      </c>
      <c r="C140" s="65" t="s">
        <v>11</v>
      </c>
      <c r="D140" s="65" t="s">
        <v>82</v>
      </c>
      <c r="E140" s="65" t="s">
        <v>30</v>
      </c>
      <c r="F140" s="65" t="s">
        <v>84</v>
      </c>
      <c r="G140" s="65" t="s">
        <v>27</v>
      </c>
      <c r="H140" s="65" t="s">
        <v>235</v>
      </c>
      <c r="I140" s="65" t="s">
        <v>166</v>
      </c>
      <c r="J140" s="65" t="s">
        <v>0</v>
      </c>
      <c r="K140" s="69" t="s">
        <v>0</v>
      </c>
      <c r="L140" s="65" t="s">
        <v>0</v>
      </c>
      <c r="M140" s="63">
        <f>M141</f>
        <v>663532122</v>
      </c>
      <c r="N140" s="63">
        <f t="shared" si="49"/>
        <v>1014558647.92</v>
      </c>
      <c r="O140" s="64">
        <f t="shared" si="49"/>
        <v>663532121.95000005</v>
      </c>
      <c r="P140" s="87">
        <f t="shared" si="48"/>
        <v>0.99999999992464572</v>
      </c>
    </row>
    <row r="141" spans="1:18" ht="15.6" x14ac:dyDescent="0.25">
      <c r="A141" s="62" t="s">
        <v>184</v>
      </c>
      <c r="B141" s="70" t="s">
        <v>0</v>
      </c>
      <c r="C141" s="70" t="s">
        <v>0</v>
      </c>
      <c r="D141" s="70" t="s">
        <v>0</v>
      </c>
      <c r="E141" s="70" t="s">
        <v>0</v>
      </c>
      <c r="F141" s="70" t="s">
        <v>0</v>
      </c>
      <c r="G141" s="70" t="s">
        <v>0</v>
      </c>
      <c r="H141" s="70" t="s">
        <v>0</v>
      </c>
      <c r="I141" s="70" t="s">
        <v>0</v>
      </c>
      <c r="J141" s="70" t="s">
        <v>0</v>
      </c>
      <c r="K141" s="71" t="s">
        <v>0</v>
      </c>
      <c r="L141" s="70" t="s">
        <v>0</v>
      </c>
      <c r="M141" s="63">
        <f>M142</f>
        <v>663532122</v>
      </c>
      <c r="N141" s="63">
        <f t="shared" si="49"/>
        <v>1014558647.92</v>
      </c>
      <c r="O141" s="64">
        <f t="shared" si="49"/>
        <v>663532121.95000005</v>
      </c>
      <c r="P141" s="87">
        <f t="shared" si="48"/>
        <v>0.99999999992464572</v>
      </c>
    </row>
    <row r="142" spans="1:18" ht="31.2" x14ac:dyDescent="0.25">
      <c r="A142" s="90" t="s">
        <v>236</v>
      </c>
      <c r="B142" s="60" t="s">
        <v>24</v>
      </c>
      <c r="C142" s="60" t="s">
        <v>11</v>
      </c>
      <c r="D142" s="60" t="s">
        <v>82</v>
      </c>
      <c r="E142" s="60" t="s">
        <v>30</v>
      </c>
      <c r="F142" s="60" t="s">
        <v>84</v>
      </c>
      <c r="G142" s="60" t="s">
        <v>27</v>
      </c>
      <c r="H142" s="60">
        <v>52390</v>
      </c>
      <c r="I142" s="60" t="s">
        <v>166</v>
      </c>
      <c r="J142" s="91" t="s">
        <v>237</v>
      </c>
      <c r="K142" s="92">
        <v>1225</v>
      </c>
      <c r="L142" s="91" t="s">
        <v>42</v>
      </c>
      <c r="M142" s="93">
        <v>663532122</v>
      </c>
      <c r="N142" s="93">
        <v>1014558647.92</v>
      </c>
      <c r="O142" s="96">
        <v>663532121.95000005</v>
      </c>
      <c r="P142" s="87">
        <f t="shared" si="48"/>
        <v>0.99999999992464572</v>
      </c>
    </row>
    <row r="143" spans="1:18" ht="31.2" x14ac:dyDescent="0.25">
      <c r="A143" s="62" t="s">
        <v>238</v>
      </c>
      <c r="B143" s="65" t="s">
        <v>24</v>
      </c>
      <c r="C143" s="65" t="s">
        <v>11</v>
      </c>
      <c r="D143" s="65" t="s">
        <v>82</v>
      </c>
      <c r="E143" s="65" t="s">
        <v>30</v>
      </c>
      <c r="F143" s="65" t="s">
        <v>84</v>
      </c>
      <c r="G143" s="65" t="s">
        <v>27</v>
      </c>
      <c r="H143" s="65" t="s">
        <v>239</v>
      </c>
      <c r="I143" s="66" t="s">
        <v>0</v>
      </c>
      <c r="J143" s="66" t="s">
        <v>0</v>
      </c>
      <c r="K143" s="67" t="s">
        <v>0</v>
      </c>
      <c r="L143" s="66" t="s">
        <v>0</v>
      </c>
      <c r="M143" s="63">
        <f>M144</f>
        <v>496118191.49000001</v>
      </c>
      <c r="N143" s="63">
        <f t="shared" ref="N143:O145" si="50">N144</f>
        <v>689121029.57000005</v>
      </c>
      <c r="O143" s="64">
        <f t="shared" si="50"/>
        <v>377565115.22000003</v>
      </c>
      <c r="P143" s="87">
        <f t="shared" si="48"/>
        <v>0.76103864300168567</v>
      </c>
    </row>
    <row r="144" spans="1:18" ht="62.4" x14ac:dyDescent="0.25">
      <c r="A144" s="62" t="s">
        <v>165</v>
      </c>
      <c r="B144" s="65" t="s">
        <v>24</v>
      </c>
      <c r="C144" s="65" t="s">
        <v>11</v>
      </c>
      <c r="D144" s="65" t="s">
        <v>82</v>
      </c>
      <c r="E144" s="65" t="s">
        <v>30</v>
      </c>
      <c r="F144" s="65" t="s">
        <v>84</v>
      </c>
      <c r="G144" s="65" t="s">
        <v>27</v>
      </c>
      <c r="H144" s="65" t="s">
        <v>239</v>
      </c>
      <c r="I144" s="65" t="s">
        <v>166</v>
      </c>
      <c r="J144" s="65" t="s">
        <v>0</v>
      </c>
      <c r="K144" s="69" t="s">
        <v>0</v>
      </c>
      <c r="L144" s="65" t="s">
        <v>0</v>
      </c>
      <c r="M144" s="63">
        <f>M145</f>
        <v>496118191.49000001</v>
      </c>
      <c r="N144" s="63">
        <f t="shared" si="50"/>
        <v>689121029.57000005</v>
      </c>
      <c r="O144" s="64">
        <f t="shared" si="50"/>
        <v>377565115.22000003</v>
      </c>
      <c r="P144" s="87">
        <f t="shared" si="48"/>
        <v>0.76103864300168567</v>
      </c>
    </row>
    <row r="145" spans="1:18" ht="15.6" x14ac:dyDescent="0.25">
      <c r="A145" s="62" t="s">
        <v>184</v>
      </c>
      <c r="B145" s="70" t="s">
        <v>0</v>
      </c>
      <c r="C145" s="70" t="s">
        <v>0</v>
      </c>
      <c r="D145" s="70" t="s">
        <v>0</v>
      </c>
      <c r="E145" s="70" t="s">
        <v>0</v>
      </c>
      <c r="F145" s="70" t="s">
        <v>0</v>
      </c>
      <c r="G145" s="70" t="s">
        <v>0</v>
      </c>
      <c r="H145" s="70" t="s">
        <v>0</v>
      </c>
      <c r="I145" s="70" t="s">
        <v>0</v>
      </c>
      <c r="J145" s="70" t="s">
        <v>0</v>
      </c>
      <c r="K145" s="71" t="s">
        <v>0</v>
      </c>
      <c r="L145" s="70" t="s">
        <v>0</v>
      </c>
      <c r="M145" s="63">
        <f>M146</f>
        <v>496118191.49000001</v>
      </c>
      <c r="N145" s="63">
        <f t="shared" si="50"/>
        <v>689121029.57000005</v>
      </c>
      <c r="O145" s="64">
        <f t="shared" si="50"/>
        <v>377565115.22000003</v>
      </c>
      <c r="P145" s="87">
        <f t="shared" si="48"/>
        <v>0.76103864300168567</v>
      </c>
    </row>
    <row r="146" spans="1:18" ht="31.2" x14ac:dyDescent="0.25">
      <c r="A146" s="90" t="s">
        <v>240</v>
      </c>
      <c r="B146" s="60" t="s">
        <v>24</v>
      </c>
      <c r="C146" s="60" t="s">
        <v>11</v>
      </c>
      <c r="D146" s="60" t="s">
        <v>82</v>
      </c>
      <c r="E146" s="60" t="s">
        <v>30</v>
      </c>
      <c r="F146" s="60" t="s">
        <v>84</v>
      </c>
      <c r="G146" s="60" t="s">
        <v>27</v>
      </c>
      <c r="H146" s="60" t="s">
        <v>239</v>
      </c>
      <c r="I146" s="60" t="s">
        <v>166</v>
      </c>
      <c r="J146" s="91" t="s">
        <v>237</v>
      </c>
      <c r="K146" s="92">
        <v>1225</v>
      </c>
      <c r="L146" s="91">
        <v>2025</v>
      </c>
      <c r="M146" s="93">
        <f>513926891.49-3403487.23-14405212.77</f>
        <v>496118191.49000001</v>
      </c>
      <c r="N146" s="93">
        <v>689121029.57000005</v>
      </c>
      <c r="O146" s="96">
        <v>377565115.22000003</v>
      </c>
      <c r="P146" s="87">
        <f t="shared" si="48"/>
        <v>0.76103864300168567</v>
      </c>
    </row>
    <row r="147" spans="1:18" ht="109.2" x14ac:dyDescent="0.25">
      <c r="A147" s="62" t="s">
        <v>290</v>
      </c>
      <c r="B147" s="65" t="s">
        <v>24</v>
      </c>
      <c r="C147" s="65" t="s">
        <v>11</v>
      </c>
      <c r="D147" s="65" t="s">
        <v>82</v>
      </c>
      <c r="E147" s="65" t="s">
        <v>30</v>
      </c>
      <c r="F147" s="65" t="s">
        <v>84</v>
      </c>
      <c r="G147" s="65" t="s">
        <v>27</v>
      </c>
      <c r="H147" s="65" t="s">
        <v>241</v>
      </c>
      <c r="I147" s="66" t="s">
        <v>0</v>
      </c>
      <c r="J147" s="66" t="s">
        <v>0</v>
      </c>
      <c r="K147" s="67" t="s">
        <v>0</v>
      </c>
      <c r="L147" s="66" t="s">
        <v>0</v>
      </c>
      <c r="M147" s="63">
        <f>M148</f>
        <v>405031067.13999999</v>
      </c>
      <c r="N147" s="63">
        <f t="shared" ref="N147:O149" si="51">N148</f>
        <v>161853472.97999999</v>
      </c>
      <c r="O147" s="64">
        <f t="shared" si="51"/>
        <v>401585119.27999997</v>
      </c>
      <c r="P147" s="87">
        <f t="shared" si="48"/>
        <v>0.99149213939480618</v>
      </c>
    </row>
    <row r="148" spans="1:18" ht="62.4" x14ac:dyDescent="0.25">
      <c r="A148" s="62" t="s">
        <v>165</v>
      </c>
      <c r="B148" s="65" t="s">
        <v>24</v>
      </c>
      <c r="C148" s="65" t="s">
        <v>11</v>
      </c>
      <c r="D148" s="65" t="s">
        <v>82</v>
      </c>
      <c r="E148" s="65" t="s">
        <v>30</v>
      </c>
      <c r="F148" s="65" t="s">
        <v>84</v>
      </c>
      <c r="G148" s="65" t="s">
        <v>27</v>
      </c>
      <c r="H148" s="65" t="s">
        <v>241</v>
      </c>
      <c r="I148" s="65" t="s">
        <v>166</v>
      </c>
      <c r="J148" s="65" t="s">
        <v>0</v>
      </c>
      <c r="K148" s="69" t="s">
        <v>0</v>
      </c>
      <c r="L148" s="65" t="s">
        <v>0</v>
      </c>
      <c r="M148" s="63">
        <f>M149</f>
        <v>405031067.13999999</v>
      </c>
      <c r="N148" s="63">
        <f t="shared" si="51"/>
        <v>161853472.97999999</v>
      </c>
      <c r="O148" s="64">
        <f t="shared" si="51"/>
        <v>401585119.27999997</v>
      </c>
      <c r="P148" s="87">
        <f t="shared" si="48"/>
        <v>0.99149213939480618</v>
      </c>
    </row>
    <row r="149" spans="1:18" s="21" customFormat="1" ht="15.6" x14ac:dyDescent="0.25">
      <c r="A149" s="62" t="s">
        <v>184</v>
      </c>
      <c r="B149" s="70" t="s">
        <v>0</v>
      </c>
      <c r="C149" s="70" t="s">
        <v>0</v>
      </c>
      <c r="D149" s="70" t="s">
        <v>0</v>
      </c>
      <c r="E149" s="70" t="s">
        <v>0</v>
      </c>
      <c r="F149" s="70" t="s">
        <v>0</v>
      </c>
      <c r="G149" s="70" t="s">
        <v>0</v>
      </c>
      <c r="H149" s="70" t="s">
        <v>0</v>
      </c>
      <c r="I149" s="70" t="s">
        <v>0</v>
      </c>
      <c r="J149" s="70" t="s">
        <v>0</v>
      </c>
      <c r="K149" s="71" t="s">
        <v>0</v>
      </c>
      <c r="L149" s="70" t="s">
        <v>0</v>
      </c>
      <c r="M149" s="63">
        <f>M150</f>
        <v>405031067.13999999</v>
      </c>
      <c r="N149" s="63">
        <f t="shared" si="51"/>
        <v>161853472.97999999</v>
      </c>
      <c r="O149" s="64">
        <f t="shared" si="51"/>
        <v>401585119.27999997</v>
      </c>
      <c r="P149" s="87">
        <f t="shared" si="48"/>
        <v>0.99149213939480618</v>
      </c>
      <c r="Q149" s="20"/>
      <c r="R149" s="20"/>
    </row>
    <row r="150" spans="1:18" s="21" customFormat="1" ht="46.8" x14ac:dyDescent="0.25">
      <c r="A150" s="90" t="s">
        <v>266</v>
      </c>
      <c r="B150" s="60" t="s">
        <v>24</v>
      </c>
      <c r="C150" s="60" t="s">
        <v>11</v>
      </c>
      <c r="D150" s="60" t="s">
        <v>82</v>
      </c>
      <c r="E150" s="60" t="s">
        <v>30</v>
      </c>
      <c r="F150" s="60" t="s">
        <v>84</v>
      </c>
      <c r="G150" s="60" t="s">
        <v>27</v>
      </c>
      <c r="H150" s="60" t="s">
        <v>241</v>
      </c>
      <c r="I150" s="60" t="s">
        <v>166</v>
      </c>
      <c r="J150" s="91" t="s">
        <v>237</v>
      </c>
      <c r="K150" s="92" t="s">
        <v>265</v>
      </c>
      <c r="L150" s="91" t="s">
        <v>40</v>
      </c>
      <c r="M150" s="93">
        <f>582387000-197159000+19803067.14</f>
        <v>405031067.13999999</v>
      </c>
      <c r="N150" s="93">
        <v>161853472.97999999</v>
      </c>
      <c r="O150" s="96">
        <v>401585119.27999997</v>
      </c>
      <c r="P150" s="87">
        <f t="shared" si="48"/>
        <v>0.99149213939480618</v>
      </c>
      <c r="Q150" s="20"/>
      <c r="R150" s="20"/>
    </row>
    <row r="151" spans="1:18" s="21" customFormat="1" ht="46.8" x14ac:dyDescent="0.25">
      <c r="A151" s="62" t="s">
        <v>92</v>
      </c>
      <c r="B151" s="65" t="s">
        <v>24</v>
      </c>
      <c r="C151" s="65" t="s">
        <v>11</v>
      </c>
      <c r="D151" s="65" t="s">
        <v>82</v>
      </c>
      <c r="E151" s="65" t="s">
        <v>30</v>
      </c>
      <c r="F151" s="65" t="s">
        <v>84</v>
      </c>
      <c r="G151" s="65" t="s">
        <v>27</v>
      </c>
      <c r="H151" s="65" t="s">
        <v>310</v>
      </c>
      <c r="I151" s="66" t="s">
        <v>0</v>
      </c>
      <c r="J151" s="72"/>
      <c r="K151" s="73"/>
      <c r="L151" s="72"/>
      <c r="M151" s="63">
        <f>M152</f>
        <v>14611782.560000001</v>
      </c>
      <c r="N151" s="63">
        <f t="shared" ref="N151:O153" si="52">N152</f>
        <v>297000</v>
      </c>
      <c r="O151" s="64">
        <f t="shared" si="52"/>
        <v>14609774.57</v>
      </c>
      <c r="P151" s="87">
        <f t="shared" si="48"/>
        <v>0.99986257734182982</v>
      </c>
      <c r="Q151" s="20"/>
      <c r="R151" s="20"/>
    </row>
    <row r="152" spans="1:18" s="13" customFormat="1" ht="62.4" x14ac:dyDescent="0.25">
      <c r="A152" s="62" t="s">
        <v>165</v>
      </c>
      <c r="B152" s="65" t="s">
        <v>24</v>
      </c>
      <c r="C152" s="65" t="s">
        <v>11</v>
      </c>
      <c r="D152" s="65" t="s">
        <v>82</v>
      </c>
      <c r="E152" s="65" t="s">
        <v>30</v>
      </c>
      <c r="F152" s="65" t="s">
        <v>84</v>
      </c>
      <c r="G152" s="65" t="s">
        <v>27</v>
      </c>
      <c r="H152" s="65" t="s">
        <v>310</v>
      </c>
      <c r="I152" s="65" t="s">
        <v>166</v>
      </c>
      <c r="J152" s="72"/>
      <c r="K152" s="73"/>
      <c r="L152" s="72"/>
      <c r="M152" s="63">
        <f>M153</f>
        <v>14611782.560000001</v>
      </c>
      <c r="N152" s="63">
        <f t="shared" si="52"/>
        <v>297000</v>
      </c>
      <c r="O152" s="64">
        <f t="shared" si="52"/>
        <v>14609774.57</v>
      </c>
      <c r="P152" s="87">
        <f t="shared" si="48"/>
        <v>0.99986257734182982</v>
      </c>
      <c r="Q152" s="12"/>
      <c r="R152" s="12"/>
    </row>
    <row r="153" spans="1:18" s="8" customFormat="1" ht="15.6" x14ac:dyDescent="0.25">
      <c r="A153" s="62" t="s">
        <v>184</v>
      </c>
      <c r="B153" s="65"/>
      <c r="C153" s="65"/>
      <c r="D153" s="65"/>
      <c r="E153" s="65"/>
      <c r="F153" s="65"/>
      <c r="G153" s="65"/>
      <c r="H153" s="65"/>
      <c r="I153" s="65"/>
      <c r="J153" s="72"/>
      <c r="K153" s="73"/>
      <c r="L153" s="72"/>
      <c r="M153" s="63">
        <f>M154</f>
        <v>14611782.560000001</v>
      </c>
      <c r="N153" s="63">
        <f t="shared" si="52"/>
        <v>297000</v>
      </c>
      <c r="O153" s="64">
        <f t="shared" si="52"/>
        <v>14609774.57</v>
      </c>
      <c r="P153" s="87">
        <f t="shared" si="48"/>
        <v>0.99986257734182982</v>
      </c>
      <c r="Q153" s="10"/>
      <c r="R153" s="10"/>
    </row>
    <row r="154" spans="1:18" s="8" customFormat="1" ht="31.2" x14ac:dyDescent="0.25">
      <c r="A154" s="90" t="s">
        <v>236</v>
      </c>
      <c r="B154" s="60" t="s">
        <v>24</v>
      </c>
      <c r="C154" s="60" t="s">
        <v>11</v>
      </c>
      <c r="D154" s="60" t="s">
        <v>82</v>
      </c>
      <c r="E154" s="60" t="s">
        <v>30</v>
      </c>
      <c r="F154" s="60" t="s">
        <v>84</v>
      </c>
      <c r="G154" s="60" t="s">
        <v>27</v>
      </c>
      <c r="H154" s="60" t="s">
        <v>310</v>
      </c>
      <c r="I154" s="60" t="s">
        <v>166</v>
      </c>
      <c r="J154" s="91" t="s">
        <v>237</v>
      </c>
      <c r="K154" s="92">
        <v>1225</v>
      </c>
      <c r="L154" s="91" t="s">
        <v>42</v>
      </c>
      <c r="M154" s="93">
        <v>14611782.560000001</v>
      </c>
      <c r="N154" s="93">
        <v>297000</v>
      </c>
      <c r="O154" s="96">
        <v>14609774.57</v>
      </c>
      <c r="P154" s="87">
        <f t="shared" si="48"/>
        <v>0.99986257734182982</v>
      </c>
      <c r="Q154" s="10"/>
      <c r="R154" s="10"/>
    </row>
    <row r="155" spans="1:18" s="8" customFormat="1" ht="31.2" x14ac:dyDescent="0.25">
      <c r="A155" s="62" t="s">
        <v>238</v>
      </c>
      <c r="B155" s="65" t="s">
        <v>24</v>
      </c>
      <c r="C155" s="65" t="s">
        <v>11</v>
      </c>
      <c r="D155" s="65" t="s">
        <v>82</v>
      </c>
      <c r="E155" s="65" t="s">
        <v>30</v>
      </c>
      <c r="F155" s="65" t="s">
        <v>84</v>
      </c>
      <c r="G155" s="65" t="s">
        <v>27</v>
      </c>
      <c r="H155" s="65" t="s">
        <v>285</v>
      </c>
      <c r="I155" s="65" t="s">
        <v>0</v>
      </c>
      <c r="J155" s="72" t="s">
        <v>0</v>
      </c>
      <c r="K155" s="73" t="s">
        <v>0</v>
      </c>
      <c r="L155" s="72" t="s">
        <v>0</v>
      </c>
      <c r="M155" s="63">
        <f>M156</f>
        <v>215738094.94999999</v>
      </c>
      <c r="N155" s="63">
        <f t="shared" ref="N155:O157" si="53">N156</f>
        <v>43893466.649999999</v>
      </c>
      <c r="O155" s="64">
        <f t="shared" si="53"/>
        <v>43893466.649999999</v>
      </c>
      <c r="P155" s="87">
        <f t="shared" si="48"/>
        <v>0.20345719035005319</v>
      </c>
      <c r="Q155" s="10"/>
      <c r="R155" s="10"/>
    </row>
    <row r="156" spans="1:18" ht="62.4" x14ac:dyDescent="0.25">
      <c r="A156" s="62" t="s">
        <v>165</v>
      </c>
      <c r="B156" s="65" t="s">
        <v>24</v>
      </c>
      <c r="C156" s="65" t="s">
        <v>11</v>
      </c>
      <c r="D156" s="65" t="s">
        <v>82</v>
      </c>
      <c r="E156" s="65" t="s">
        <v>30</v>
      </c>
      <c r="F156" s="65" t="s">
        <v>84</v>
      </c>
      <c r="G156" s="65" t="s">
        <v>27</v>
      </c>
      <c r="H156" s="65" t="s">
        <v>285</v>
      </c>
      <c r="I156" s="65" t="s">
        <v>166</v>
      </c>
      <c r="J156" s="72" t="s">
        <v>0</v>
      </c>
      <c r="K156" s="73" t="s">
        <v>0</v>
      </c>
      <c r="L156" s="72" t="s">
        <v>0</v>
      </c>
      <c r="M156" s="63">
        <f>M157</f>
        <v>215738094.94999999</v>
      </c>
      <c r="N156" s="63">
        <f t="shared" si="53"/>
        <v>43893466.649999999</v>
      </c>
      <c r="O156" s="64">
        <f t="shared" si="53"/>
        <v>43893466.649999999</v>
      </c>
      <c r="P156" s="87">
        <f t="shared" si="48"/>
        <v>0.20345719035005319</v>
      </c>
    </row>
    <row r="157" spans="1:18" ht="15.6" x14ac:dyDescent="0.25">
      <c r="A157" s="62" t="s">
        <v>184</v>
      </c>
      <c r="B157" s="65" t="s">
        <v>0</v>
      </c>
      <c r="C157" s="65" t="s">
        <v>0</v>
      </c>
      <c r="D157" s="65" t="s">
        <v>0</v>
      </c>
      <c r="E157" s="65" t="s">
        <v>0</v>
      </c>
      <c r="F157" s="65" t="s">
        <v>0</v>
      </c>
      <c r="G157" s="65" t="s">
        <v>0</v>
      </c>
      <c r="H157" s="65" t="s">
        <v>0</v>
      </c>
      <c r="I157" s="65" t="s">
        <v>0</v>
      </c>
      <c r="J157" s="72" t="s">
        <v>0</v>
      </c>
      <c r="K157" s="73" t="s">
        <v>0</v>
      </c>
      <c r="L157" s="72" t="s">
        <v>0</v>
      </c>
      <c r="M157" s="63">
        <f>M158</f>
        <v>215738094.94999999</v>
      </c>
      <c r="N157" s="63">
        <f t="shared" si="53"/>
        <v>43893466.649999999</v>
      </c>
      <c r="O157" s="64">
        <f t="shared" si="53"/>
        <v>43893466.649999999</v>
      </c>
      <c r="P157" s="87">
        <f t="shared" si="48"/>
        <v>0.20345719035005319</v>
      </c>
    </row>
    <row r="158" spans="1:18" ht="31.2" x14ac:dyDescent="0.25">
      <c r="A158" s="90" t="s">
        <v>240</v>
      </c>
      <c r="B158" s="60" t="s">
        <v>24</v>
      </c>
      <c r="C158" s="60" t="s">
        <v>11</v>
      </c>
      <c r="D158" s="60" t="s">
        <v>82</v>
      </c>
      <c r="E158" s="60" t="s">
        <v>30</v>
      </c>
      <c r="F158" s="60" t="s">
        <v>84</v>
      </c>
      <c r="G158" s="60" t="s">
        <v>27</v>
      </c>
      <c r="H158" s="60" t="s">
        <v>285</v>
      </c>
      <c r="I158" s="60" t="s">
        <v>166</v>
      </c>
      <c r="J158" s="91" t="s">
        <v>237</v>
      </c>
      <c r="K158" s="92">
        <v>1225</v>
      </c>
      <c r="L158" s="91">
        <v>2025</v>
      </c>
      <c r="M158" s="93">
        <f>53321300+3403487.23+127925749.32+35223245.63+864312.77-5000000</f>
        <v>215738094.94999999</v>
      </c>
      <c r="N158" s="93">
        <v>43893466.649999999</v>
      </c>
      <c r="O158" s="96">
        <v>43893466.649999999</v>
      </c>
      <c r="P158" s="87">
        <f t="shared" si="48"/>
        <v>0.20345719035005319</v>
      </c>
    </row>
    <row r="159" spans="1:18" ht="46.8" x14ac:dyDescent="0.25">
      <c r="A159" s="62" t="s">
        <v>92</v>
      </c>
      <c r="B159" s="65" t="s">
        <v>24</v>
      </c>
      <c r="C159" s="65" t="s">
        <v>11</v>
      </c>
      <c r="D159" s="65" t="s">
        <v>82</v>
      </c>
      <c r="E159" s="65" t="s">
        <v>30</v>
      </c>
      <c r="F159" s="65" t="s">
        <v>84</v>
      </c>
      <c r="G159" s="65" t="s">
        <v>27</v>
      </c>
      <c r="H159" s="65" t="s">
        <v>93</v>
      </c>
      <c r="I159" s="66" t="s">
        <v>0</v>
      </c>
      <c r="J159" s="66" t="s">
        <v>0</v>
      </c>
      <c r="K159" s="67" t="s">
        <v>0</v>
      </c>
      <c r="L159" s="66" t="s">
        <v>0</v>
      </c>
      <c r="M159" s="63">
        <f>M160</f>
        <v>551536979.89999998</v>
      </c>
      <c r="N159" s="63">
        <f t="shared" ref="N159:O159" si="54">N160</f>
        <v>356058750</v>
      </c>
      <c r="O159" s="64">
        <f t="shared" si="54"/>
        <v>410649207.69000006</v>
      </c>
      <c r="P159" s="87">
        <f t="shared" si="48"/>
        <v>0.74455425956108234</v>
      </c>
    </row>
    <row r="160" spans="1:18" ht="62.4" x14ac:dyDescent="0.25">
      <c r="A160" s="62" t="s">
        <v>165</v>
      </c>
      <c r="B160" s="65" t="s">
        <v>24</v>
      </c>
      <c r="C160" s="65" t="s">
        <v>11</v>
      </c>
      <c r="D160" s="65" t="s">
        <v>82</v>
      </c>
      <c r="E160" s="65" t="s">
        <v>30</v>
      </c>
      <c r="F160" s="65" t="s">
        <v>84</v>
      </c>
      <c r="G160" s="65" t="s">
        <v>27</v>
      </c>
      <c r="H160" s="65" t="s">
        <v>93</v>
      </c>
      <c r="I160" s="65" t="s">
        <v>166</v>
      </c>
      <c r="J160" s="65" t="s">
        <v>0</v>
      </c>
      <c r="K160" s="69" t="s">
        <v>0</v>
      </c>
      <c r="L160" s="65" t="s">
        <v>0</v>
      </c>
      <c r="M160" s="63">
        <f>M161+M163+M165+M167</f>
        <v>551536979.89999998</v>
      </c>
      <c r="N160" s="63">
        <f>N161+N163+N165+N167</f>
        <v>356058750</v>
      </c>
      <c r="O160" s="64">
        <f>O161+O163+O165+O167</f>
        <v>410649207.69000006</v>
      </c>
      <c r="P160" s="87">
        <f t="shared" si="48"/>
        <v>0.74455425956108234</v>
      </c>
    </row>
    <row r="161" spans="1:18" ht="15.6" x14ac:dyDescent="0.25">
      <c r="A161" s="62" t="s">
        <v>184</v>
      </c>
      <c r="B161" s="70" t="s">
        <v>0</v>
      </c>
      <c r="C161" s="70" t="s">
        <v>0</v>
      </c>
      <c r="D161" s="70" t="s">
        <v>0</v>
      </c>
      <c r="E161" s="70" t="s">
        <v>0</v>
      </c>
      <c r="F161" s="70" t="s">
        <v>0</v>
      </c>
      <c r="G161" s="70" t="s">
        <v>0</v>
      </c>
      <c r="H161" s="70" t="s">
        <v>0</v>
      </c>
      <c r="I161" s="70" t="s">
        <v>0</v>
      </c>
      <c r="J161" s="70" t="s">
        <v>0</v>
      </c>
      <c r="K161" s="71" t="s">
        <v>0</v>
      </c>
      <c r="L161" s="70" t="s">
        <v>0</v>
      </c>
      <c r="M161" s="63">
        <f>M162</f>
        <v>298974542.06999999</v>
      </c>
      <c r="N161" s="63">
        <f t="shared" ref="N161:O161" si="55">N162</f>
        <v>281715057.56</v>
      </c>
      <c r="O161" s="64">
        <f t="shared" si="55"/>
        <v>283903802.86000001</v>
      </c>
      <c r="P161" s="87">
        <f t="shared" si="48"/>
        <v>0.94959189800691657</v>
      </c>
    </row>
    <row r="162" spans="1:18" s="22" customFormat="1" ht="46.8" x14ac:dyDescent="0.25">
      <c r="A162" s="90" t="s">
        <v>242</v>
      </c>
      <c r="B162" s="60" t="s">
        <v>24</v>
      </c>
      <c r="C162" s="60" t="s">
        <v>11</v>
      </c>
      <c r="D162" s="60" t="s">
        <v>82</v>
      </c>
      <c r="E162" s="60" t="s">
        <v>30</v>
      </c>
      <c r="F162" s="60" t="s">
        <v>84</v>
      </c>
      <c r="G162" s="60" t="s">
        <v>27</v>
      </c>
      <c r="H162" s="60" t="s">
        <v>93</v>
      </c>
      <c r="I162" s="60" t="s">
        <v>166</v>
      </c>
      <c r="J162" s="91" t="s">
        <v>168</v>
      </c>
      <c r="K162" s="92">
        <v>4268.67</v>
      </c>
      <c r="L162" s="91" t="s">
        <v>42</v>
      </c>
      <c r="M162" s="93">
        <f>107427568.31+40276167.12+130974999.99+20295806.65</f>
        <v>298974542.06999999</v>
      </c>
      <c r="N162" s="93">
        <v>281715057.56</v>
      </c>
      <c r="O162" s="96">
        <v>283903802.86000001</v>
      </c>
      <c r="P162" s="87">
        <f t="shared" si="48"/>
        <v>0.94959189800691657</v>
      </c>
      <c r="Q162" s="23"/>
      <c r="R162" s="23"/>
    </row>
    <row r="163" spans="1:18" s="8" customFormat="1" ht="15.6" x14ac:dyDescent="0.25">
      <c r="A163" s="62" t="s">
        <v>203</v>
      </c>
      <c r="B163" s="70" t="s">
        <v>0</v>
      </c>
      <c r="C163" s="70" t="s">
        <v>0</v>
      </c>
      <c r="D163" s="70" t="s">
        <v>0</v>
      </c>
      <c r="E163" s="70" t="s">
        <v>0</v>
      </c>
      <c r="F163" s="70" t="s">
        <v>0</v>
      </c>
      <c r="G163" s="70" t="s">
        <v>0</v>
      </c>
      <c r="H163" s="70" t="s">
        <v>0</v>
      </c>
      <c r="I163" s="70" t="s">
        <v>0</v>
      </c>
      <c r="J163" s="70" t="s">
        <v>0</v>
      </c>
      <c r="K163" s="71" t="s">
        <v>0</v>
      </c>
      <c r="L163" s="70" t="s">
        <v>0</v>
      </c>
      <c r="M163" s="63">
        <f>M164</f>
        <v>56922603.369999997</v>
      </c>
      <c r="N163" s="63">
        <f t="shared" ref="N163:O163" si="56">N164</f>
        <v>3161179.86</v>
      </c>
      <c r="O163" s="64">
        <f t="shared" si="56"/>
        <v>3161179.86</v>
      </c>
      <c r="P163" s="87">
        <f t="shared" si="48"/>
        <v>5.5534702786732365E-2</v>
      </c>
      <c r="Q163" s="10"/>
      <c r="R163" s="10"/>
    </row>
    <row r="164" spans="1:18" ht="62.4" x14ac:dyDescent="0.25">
      <c r="A164" s="90" t="s">
        <v>385</v>
      </c>
      <c r="B164" s="60" t="s">
        <v>24</v>
      </c>
      <c r="C164" s="60" t="s">
        <v>11</v>
      </c>
      <c r="D164" s="60" t="s">
        <v>82</v>
      </c>
      <c r="E164" s="60" t="s">
        <v>30</v>
      </c>
      <c r="F164" s="60" t="s">
        <v>84</v>
      </c>
      <c r="G164" s="60" t="s">
        <v>27</v>
      </c>
      <c r="H164" s="60" t="s">
        <v>93</v>
      </c>
      <c r="I164" s="60" t="s">
        <v>166</v>
      </c>
      <c r="J164" s="91" t="s">
        <v>124</v>
      </c>
      <c r="K164" s="92" t="s">
        <v>388</v>
      </c>
      <c r="L164" s="91">
        <v>2025</v>
      </c>
      <c r="M164" s="93">
        <f>61922603.37-5000000</f>
        <v>56922603.369999997</v>
      </c>
      <c r="N164" s="93">
        <v>3161179.86</v>
      </c>
      <c r="O164" s="96">
        <v>3161179.86</v>
      </c>
      <c r="P164" s="87">
        <f t="shared" si="48"/>
        <v>5.5534702786732365E-2</v>
      </c>
    </row>
    <row r="165" spans="1:18" ht="15.6" x14ac:dyDescent="0.25">
      <c r="A165" s="62" t="s">
        <v>167</v>
      </c>
      <c r="B165" s="65" t="s">
        <v>0</v>
      </c>
      <c r="C165" s="65" t="s">
        <v>0</v>
      </c>
      <c r="D165" s="65" t="s">
        <v>0</v>
      </c>
      <c r="E165" s="65" t="s">
        <v>0</v>
      </c>
      <c r="F165" s="65" t="s">
        <v>0</v>
      </c>
      <c r="G165" s="65" t="s">
        <v>0</v>
      </c>
      <c r="H165" s="65" t="s">
        <v>0</v>
      </c>
      <c r="I165" s="65" t="s">
        <v>0</v>
      </c>
      <c r="J165" s="72" t="s">
        <v>0</v>
      </c>
      <c r="K165" s="73" t="s">
        <v>0</v>
      </c>
      <c r="L165" s="72" t="s">
        <v>0</v>
      </c>
      <c r="M165" s="63">
        <f>M166</f>
        <v>86261382.360000014</v>
      </c>
      <c r="N165" s="63">
        <f t="shared" ref="N165:O167" si="57">N166</f>
        <v>16067549.17</v>
      </c>
      <c r="O165" s="64">
        <f t="shared" si="57"/>
        <v>53817352.060000002</v>
      </c>
      <c r="P165" s="87">
        <f t="shared" si="48"/>
        <v>0.62388696526332821</v>
      </c>
    </row>
    <row r="166" spans="1:18" s="13" customFormat="1" ht="78" x14ac:dyDescent="0.25">
      <c r="A166" s="90" t="s">
        <v>391</v>
      </c>
      <c r="B166" s="60" t="s">
        <v>24</v>
      </c>
      <c r="C166" s="60" t="s">
        <v>11</v>
      </c>
      <c r="D166" s="60" t="s">
        <v>82</v>
      </c>
      <c r="E166" s="60" t="s">
        <v>30</v>
      </c>
      <c r="F166" s="60" t="s">
        <v>84</v>
      </c>
      <c r="G166" s="60" t="s">
        <v>27</v>
      </c>
      <c r="H166" s="60" t="s">
        <v>93</v>
      </c>
      <c r="I166" s="60" t="s">
        <v>166</v>
      </c>
      <c r="J166" s="91" t="s">
        <v>90</v>
      </c>
      <c r="K166" s="92">
        <v>320</v>
      </c>
      <c r="L166" s="91">
        <v>2025</v>
      </c>
      <c r="M166" s="93">
        <f>165461382.36-79200000</f>
        <v>86261382.360000014</v>
      </c>
      <c r="N166" s="93">
        <v>16067549.17</v>
      </c>
      <c r="O166" s="96">
        <v>53817352.060000002</v>
      </c>
      <c r="P166" s="87">
        <f t="shared" si="48"/>
        <v>0.62388696526332821</v>
      </c>
      <c r="Q166" s="12"/>
      <c r="R166" s="12"/>
    </row>
    <row r="167" spans="1:18" ht="15.6" x14ac:dyDescent="0.25">
      <c r="A167" s="62" t="s">
        <v>327</v>
      </c>
      <c r="B167" s="65" t="s">
        <v>0</v>
      </c>
      <c r="C167" s="65" t="s">
        <v>0</v>
      </c>
      <c r="D167" s="65" t="s">
        <v>0</v>
      </c>
      <c r="E167" s="65" t="s">
        <v>0</v>
      </c>
      <c r="F167" s="65" t="s">
        <v>0</v>
      </c>
      <c r="G167" s="65" t="s">
        <v>0</v>
      </c>
      <c r="H167" s="65" t="s">
        <v>0</v>
      </c>
      <c r="I167" s="65" t="s">
        <v>0</v>
      </c>
      <c r="J167" s="72" t="s">
        <v>0</v>
      </c>
      <c r="K167" s="73" t="s">
        <v>0</v>
      </c>
      <c r="L167" s="72" t="s">
        <v>0</v>
      </c>
      <c r="M167" s="63">
        <f>M168</f>
        <v>109378452.09999999</v>
      </c>
      <c r="N167" s="63">
        <f t="shared" si="57"/>
        <v>55114963.409999996</v>
      </c>
      <c r="O167" s="64">
        <f t="shared" si="57"/>
        <v>69766872.909999996</v>
      </c>
      <c r="P167" s="87">
        <f t="shared" si="48"/>
        <v>0.63784842051170332</v>
      </c>
    </row>
    <row r="168" spans="1:18" ht="46.8" x14ac:dyDescent="0.25">
      <c r="A168" s="90" t="s">
        <v>328</v>
      </c>
      <c r="B168" s="60" t="s">
        <v>24</v>
      </c>
      <c r="C168" s="60" t="s">
        <v>11</v>
      </c>
      <c r="D168" s="60" t="s">
        <v>82</v>
      </c>
      <c r="E168" s="60" t="s">
        <v>30</v>
      </c>
      <c r="F168" s="60" t="s">
        <v>84</v>
      </c>
      <c r="G168" s="60" t="s">
        <v>27</v>
      </c>
      <c r="H168" s="60" t="s">
        <v>93</v>
      </c>
      <c r="I168" s="60" t="s">
        <v>166</v>
      </c>
      <c r="J168" s="91" t="s">
        <v>90</v>
      </c>
      <c r="K168" s="92" t="s">
        <v>364</v>
      </c>
      <c r="L168" s="91">
        <v>2025</v>
      </c>
      <c r="M168" s="93">
        <f>114378452.1-5000000</f>
        <v>109378452.09999999</v>
      </c>
      <c r="N168" s="93">
        <v>55114963.409999996</v>
      </c>
      <c r="O168" s="96">
        <v>69766872.909999996</v>
      </c>
      <c r="P168" s="87">
        <f t="shared" si="48"/>
        <v>0.63784842051170332</v>
      </c>
    </row>
    <row r="169" spans="1:18" s="8" customFormat="1" ht="31.2" x14ac:dyDescent="0.25">
      <c r="A169" s="62" t="s">
        <v>238</v>
      </c>
      <c r="B169" s="65" t="s">
        <v>24</v>
      </c>
      <c r="C169" s="65" t="s">
        <v>11</v>
      </c>
      <c r="D169" s="65" t="s">
        <v>82</v>
      </c>
      <c r="E169" s="65" t="s">
        <v>30</v>
      </c>
      <c r="F169" s="65" t="s">
        <v>84</v>
      </c>
      <c r="G169" s="65" t="s">
        <v>27</v>
      </c>
      <c r="H169" s="65" t="s">
        <v>243</v>
      </c>
      <c r="I169" s="66" t="s">
        <v>0</v>
      </c>
      <c r="J169" s="66" t="s">
        <v>0</v>
      </c>
      <c r="K169" s="67" t="s">
        <v>0</v>
      </c>
      <c r="L169" s="66" t="s">
        <v>0</v>
      </c>
      <c r="M169" s="63">
        <f>M170</f>
        <v>395000000</v>
      </c>
      <c r="N169" s="63">
        <f t="shared" ref="N169:O170" si="58">N170</f>
        <v>87833449.390000001</v>
      </c>
      <c r="O169" s="64">
        <f t="shared" si="58"/>
        <v>178175065.59999999</v>
      </c>
      <c r="P169" s="87">
        <f t="shared" si="48"/>
        <v>0.45107611544303794</v>
      </c>
      <c r="Q169" s="10"/>
      <c r="R169" s="10"/>
    </row>
    <row r="170" spans="1:18" ht="62.4" x14ac:dyDescent="0.25">
      <c r="A170" s="62" t="s">
        <v>165</v>
      </c>
      <c r="B170" s="65" t="s">
        <v>24</v>
      </c>
      <c r="C170" s="65" t="s">
        <v>11</v>
      </c>
      <c r="D170" s="65" t="s">
        <v>82</v>
      </c>
      <c r="E170" s="65" t="s">
        <v>30</v>
      </c>
      <c r="F170" s="65" t="s">
        <v>84</v>
      </c>
      <c r="G170" s="65" t="s">
        <v>27</v>
      </c>
      <c r="H170" s="65" t="s">
        <v>243</v>
      </c>
      <c r="I170" s="65" t="s">
        <v>166</v>
      </c>
      <c r="J170" s="65" t="s">
        <v>0</v>
      </c>
      <c r="K170" s="69" t="s">
        <v>0</v>
      </c>
      <c r="L170" s="65" t="s">
        <v>0</v>
      </c>
      <c r="M170" s="63">
        <f>M171</f>
        <v>395000000</v>
      </c>
      <c r="N170" s="63">
        <f t="shared" si="58"/>
        <v>87833449.390000001</v>
      </c>
      <c r="O170" s="64">
        <f t="shared" si="58"/>
        <v>178175065.59999999</v>
      </c>
      <c r="P170" s="87">
        <f t="shared" si="48"/>
        <v>0.45107611544303794</v>
      </c>
    </row>
    <row r="171" spans="1:18" ht="15.6" x14ac:dyDescent="0.25">
      <c r="A171" s="62" t="s">
        <v>321</v>
      </c>
      <c r="B171" s="65" t="s">
        <v>0</v>
      </c>
      <c r="C171" s="65" t="s">
        <v>0</v>
      </c>
      <c r="D171" s="65" t="s">
        <v>0</v>
      </c>
      <c r="E171" s="65" t="s">
        <v>0</v>
      </c>
      <c r="F171" s="65" t="s">
        <v>0</v>
      </c>
      <c r="G171" s="65" t="s">
        <v>0</v>
      </c>
      <c r="H171" s="65" t="s">
        <v>0</v>
      </c>
      <c r="I171" s="65" t="s">
        <v>0</v>
      </c>
      <c r="J171" s="72" t="s">
        <v>0</v>
      </c>
      <c r="K171" s="73" t="s">
        <v>0</v>
      </c>
      <c r="L171" s="72" t="s">
        <v>0</v>
      </c>
      <c r="M171" s="63">
        <f>M172</f>
        <v>395000000</v>
      </c>
      <c r="N171" s="63">
        <f t="shared" ref="N171:O171" si="59">N172</f>
        <v>87833449.390000001</v>
      </c>
      <c r="O171" s="64">
        <f t="shared" si="59"/>
        <v>178175065.59999999</v>
      </c>
      <c r="P171" s="87">
        <f t="shared" si="48"/>
        <v>0.45107611544303794</v>
      </c>
    </row>
    <row r="172" spans="1:18" ht="31.2" x14ac:dyDescent="0.25">
      <c r="A172" s="90" t="s">
        <v>350</v>
      </c>
      <c r="B172" s="60" t="s">
        <v>24</v>
      </c>
      <c r="C172" s="60" t="s">
        <v>11</v>
      </c>
      <c r="D172" s="60" t="s">
        <v>82</v>
      </c>
      <c r="E172" s="60" t="s">
        <v>30</v>
      </c>
      <c r="F172" s="60" t="s">
        <v>84</v>
      </c>
      <c r="G172" s="60" t="s">
        <v>27</v>
      </c>
      <c r="H172" s="60" t="s">
        <v>243</v>
      </c>
      <c r="I172" s="60" t="s">
        <v>166</v>
      </c>
      <c r="J172" s="91" t="s">
        <v>237</v>
      </c>
      <c r="K172" s="92" t="s">
        <v>351</v>
      </c>
      <c r="L172" s="91">
        <v>2025</v>
      </c>
      <c r="M172" s="93">
        <f>400000000-5000000</f>
        <v>395000000</v>
      </c>
      <c r="N172" s="93">
        <v>87833449.390000001</v>
      </c>
      <c r="O172" s="96">
        <v>178175065.59999999</v>
      </c>
      <c r="P172" s="87">
        <f t="shared" si="48"/>
        <v>0.45107611544303794</v>
      </c>
    </row>
    <row r="173" spans="1:18" ht="124.8" x14ac:dyDescent="0.25">
      <c r="A173" s="62" t="s">
        <v>291</v>
      </c>
      <c r="B173" s="65" t="s">
        <v>24</v>
      </c>
      <c r="C173" s="65" t="s">
        <v>11</v>
      </c>
      <c r="D173" s="65" t="s">
        <v>82</v>
      </c>
      <c r="E173" s="65" t="s">
        <v>30</v>
      </c>
      <c r="F173" s="65" t="s">
        <v>84</v>
      </c>
      <c r="G173" s="65" t="s">
        <v>27</v>
      </c>
      <c r="H173" s="65" t="s">
        <v>286</v>
      </c>
      <c r="I173" s="66" t="s">
        <v>0</v>
      </c>
      <c r="J173" s="66" t="s">
        <v>0</v>
      </c>
      <c r="K173" s="67" t="s">
        <v>0</v>
      </c>
      <c r="L173" s="66" t="s">
        <v>0</v>
      </c>
      <c r="M173" s="63">
        <f>M174</f>
        <v>178257000</v>
      </c>
      <c r="N173" s="63">
        <f t="shared" ref="N173:O175" si="60">N174</f>
        <v>0</v>
      </c>
      <c r="O173" s="64">
        <f t="shared" si="60"/>
        <v>0</v>
      </c>
      <c r="P173" s="87">
        <f t="shared" si="48"/>
        <v>0</v>
      </c>
    </row>
    <row r="174" spans="1:18" ht="62.4" x14ac:dyDescent="0.25">
      <c r="A174" s="62" t="s">
        <v>165</v>
      </c>
      <c r="B174" s="65" t="s">
        <v>24</v>
      </c>
      <c r="C174" s="65" t="s">
        <v>11</v>
      </c>
      <c r="D174" s="65" t="s">
        <v>82</v>
      </c>
      <c r="E174" s="65" t="s">
        <v>30</v>
      </c>
      <c r="F174" s="65" t="s">
        <v>84</v>
      </c>
      <c r="G174" s="65" t="s">
        <v>27</v>
      </c>
      <c r="H174" s="65" t="s">
        <v>286</v>
      </c>
      <c r="I174" s="65" t="s">
        <v>166</v>
      </c>
      <c r="J174" s="65" t="s">
        <v>0</v>
      </c>
      <c r="K174" s="69" t="s">
        <v>0</v>
      </c>
      <c r="L174" s="65" t="s">
        <v>0</v>
      </c>
      <c r="M174" s="63">
        <f>M175</f>
        <v>178257000</v>
      </c>
      <c r="N174" s="63">
        <f t="shared" si="60"/>
        <v>0</v>
      </c>
      <c r="O174" s="64">
        <f t="shared" si="60"/>
        <v>0</v>
      </c>
      <c r="P174" s="87">
        <f t="shared" si="48"/>
        <v>0</v>
      </c>
    </row>
    <row r="175" spans="1:18" s="21" customFormat="1" ht="15.6" x14ac:dyDescent="0.25">
      <c r="A175" s="62" t="s">
        <v>184</v>
      </c>
      <c r="B175" s="70" t="s">
        <v>0</v>
      </c>
      <c r="C175" s="70" t="s">
        <v>0</v>
      </c>
      <c r="D175" s="70" t="s">
        <v>0</v>
      </c>
      <c r="E175" s="70" t="s">
        <v>0</v>
      </c>
      <c r="F175" s="70" t="s">
        <v>0</v>
      </c>
      <c r="G175" s="70" t="s">
        <v>0</v>
      </c>
      <c r="H175" s="70" t="s">
        <v>0</v>
      </c>
      <c r="I175" s="70" t="s">
        <v>0</v>
      </c>
      <c r="J175" s="70" t="s">
        <v>0</v>
      </c>
      <c r="K175" s="71" t="s">
        <v>0</v>
      </c>
      <c r="L175" s="70" t="s">
        <v>0</v>
      </c>
      <c r="M175" s="63">
        <f>M176</f>
        <v>178257000</v>
      </c>
      <c r="N175" s="63">
        <f t="shared" si="60"/>
        <v>0</v>
      </c>
      <c r="O175" s="64">
        <f t="shared" si="60"/>
        <v>0</v>
      </c>
      <c r="P175" s="87">
        <f t="shared" si="48"/>
        <v>0</v>
      </c>
      <c r="Q175" s="20"/>
      <c r="R175" s="20"/>
    </row>
    <row r="176" spans="1:18" s="21" customFormat="1" ht="46.8" x14ac:dyDescent="0.25">
      <c r="A176" s="90" t="s">
        <v>266</v>
      </c>
      <c r="B176" s="60" t="s">
        <v>24</v>
      </c>
      <c r="C176" s="60" t="s">
        <v>11</v>
      </c>
      <c r="D176" s="60" t="s">
        <v>82</v>
      </c>
      <c r="E176" s="60" t="s">
        <v>30</v>
      </c>
      <c r="F176" s="60" t="s">
        <v>84</v>
      </c>
      <c r="G176" s="60" t="s">
        <v>27</v>
      </c>
      <c r="H176" s="60" t="s">
        <v>286</v>
      </c>
      <c r="I176" s="60" t="s">
        <v>166</v>
      </c>
      <c r="J176" s="91" t="s">
        <v>237</v>
      </c>
      <c r="K176" s="92" t="s">
        <v>265</v>
      </c>
      <c r="L176" s="91" t="s">
        <v>40</v>
      </c>
      <c r="M176" s="93">
        <v>178257000</v>
      </c>
      <c r="N176" s="93">
        <v>0</v>
      </c>
      <c r="O176" s="96">
        <v>0</v>
      </c>
      <c r="P176" s="87">
        <f t="shared" si="48"/>
        <v>0</v>
      </c>
      <c r="Q176" s="20"/>
      <c r="R176" s="20"/>
    </row>
    <row r="177" spans="1:18" s="21" customFormat="1" ht="31.2" x14ac:dyDescent="0.25">
      <c r="A177" s="74" t="s">
        <v>366</v>
      </c>
      <c r="B177" s="69">
        <v>16</v>
      </c>
      <c r="C177" s="69">
        <v>2</v>
      </c>
      <c r="D177" s="69" t="s">
        <v>27</v>
      </c>
      <c r="E177" s="69"/>
      <c r="F177" s="69"/>
      <c r="G177" s="69"/>
      <c r="H177" s="69"/>
      <c r="I177" s="69"/>
      <c r="J177" s="73"/>
      <c r="K177" s="73"/>
      <c r="L177" s="73"/>
      <c r="M177" s="63">
        <f t="shared" ref="M177:O183" si="61">M178</f>
        <v>102435801.69</v>
      </c>
      <c r="N177" s="63">
        <f t="shared" si="61"/>
        <v>184562366.66</v>
      </c>
      <c r="O177" s="64">
        <f t="shared" si="61"/>
        <v>58996290.200000003</v>
      </c>
      <c r="P177" s="87">
        <f t="shared" si="48"/>
        <v>0.57593428495380583</v>
      </c>
      <c r="Q177" s="20"/>
      <c r="R177" s="20"/>
    </row>
    <row r="178" spans="1:18" s="21" customFormat="1" ht="31.2" x14ac:dyDescent="0.25">
      <c r="A178" s="74" t="s">
        <v>29</v>
      </c>
      <c r="B178" s="69">
        <v>16</v>
      </c>
      <c r="C178" s="69">
        <v>2</v>
      </c>
      <c r="D178" s="69" t="s">
        <v>27</v>
      </c>
      <c r="E178" s="69" t="s">
        <v>30</v>
      </c>
      <c r="F178" s="69"/>
      <c r="G178" s="69"/>
      <c r="H178" s="69"/>
      <c r="I178" s="69"/>
      <c r="J178" s="73"/>
      <c r="K178" s="73"/>
      <c r="L178" s="73"/>
      <c r="M178" s="63">
        <f t="shared" si="61"/>
        <v>102435801.69</v>
      </c>
      <c r="N178" s="63">
        <f t="shared" si="61"/>
        <v>184562366.66</v>
      </c>
      <c r="O178" s="64">
        <f t="shared" si="61"/>
        <v>58996290.200000003</v>
      </c>
      <c r="P178" s="87">
        <f t="shared" si="48"/>
        <v>0.57593428495380583</v>
      </c>
      <c r="Q178" s="20"/>
      <c r="R178" s="20"/>
    </row>
    <row r="179" spans="1:18" s="21" customFormat="1" ht="15.6" x14ac:dyDescent="0.25">
      <c r="A179" s="74" t="s">
        <v>83</v>
      </c>
      <c r="B179" s="69">
        <v>16</v>
      </c>
      <c r="C179" s="69">
        <v>2</v>
      </c>
      <c r="D179" s="69" t="s">
        <v>27</v>
      </c>
      <c r="E179" s="69" t="s">
        <v>30</v>
      </c>
      <c r="F179" s="69" t="s">
        <v>84</v>
      </c>
      <c r="G179" s="69"/>
      <c r="H179" s="69"/>
      <c r="I179" s="69"/>
      <c r="J179" s="73"/>
      <c r="K179" s="73"/>
      <c r="L179" s="73"/>
      <c r="M179" s="63">
        <f t="shared" si="61"/>
        <v>102435801.69</v>
      </c>
      <c r="N179" s="63">
        <f t="shared" si="61"/>
        <v>184562366.66</v>
      </c>
      <c r="O179" s="64">
        <f t="shared" si="61"/>
        <v>58996290.200000003</v>
      </c>
      <c r="P179" s="87">
        <f t="shared" si="48"/>
        <v>0.57593428495380583</v>
      </c>
      <c r="Q179" s="20"/>
      <c r="R179" s="20"/>
    </row>
    <row r="180" spans="1:18" s="21" customFormat="1" ht="15.6" x14ac:dyDescent="0.25">
      <c r="A180" s="74" t="s">
        <v>368</v>
      </c>
      <c r="B180" s="69">
        <v>16</v>
      </c>
      <c r="C180" s="69">
        <v>2</v>
      </c>
      <c r="D180" s="69" t="s">
        <v>27</v>
      </c>
      <c r="E180" s="69" t="s">
        <v>30</v>
      </c>
      <c r="F180" s="69" t="s">
        <v>84</v>
      </c>
      <c r="G180" s="69" t="s">
        <v>32</v>
      </c>
      <c r="H180" s="69"/>
      <c r="I180" s="69"/>
      <c r="J180" s="73"/>
      <c r="K180" s="73"/>
      <c r="L180" s="73"/>
      <c r="M180" s="63">
        <f t="shared" si="61"/>
        <v>102435801.69</v>
      </c>
      <c r="N180" s="63">
        <f t="shared" si="61"/>
        <v>184562366.66</v>
      </c>
      <c r="O180" s="64">
        <f t="shared" si="61"/>
        <v>58996290.200000003</v>
      </c>
      <c r="P180" s="87">
        <f t="shared" si="48"/>
        <v>0.57593428495380583</v>
      </c>
      <c r="Q180" s="20"/>
      <c r="R180" s="20"/>
    </row>
    <row r="181" spans="1:18" s="21" customFormat="1" ht="124.8" x14ac:dyDescent="0.25">
      <c r="A181" s="74" t="s">
        <v>369</v>
      </c>
      <c r="B181" s="69">
        <v>16</v>
      </c>
      <c r="C181" s="69">
        <v>2</v>
      </c>
      <c r="D181" s="69" t="s">
        <v>27</v>
      </c>
      <c r="E181" s="69" t="s">
        <v>30</v>
      </c>
      <c r="F181" s="69" t="s">
        <v>84</v>
      </c>
      <c r="G181" s="69" t="s">
        <v>32</v>
      </c>
      <c r="H181" s="69" t="s">
        <v>367</v>
      </c>
      <c r="I181" s="69"/>
      <c r="J181" s="73"/>
      <c r="K181" s="73"/>
      <c r="L181" s="73"/>
      <c r="M181" s="63">
        <f t="shared" si="61"/>
        <v>102435801.69</v>
      </c>
      <c r="N181" s="63">
        <f t="shared" si="61"/>
        <v>184562366.66</v>
      </c>
      <c r="O181" s="64">
        <f t="shared" si="61"/>
        <v>58996290.200000003</v>
      </c>
      <c r="P181" s="87">
        <f t="shared" si="48"/>
        <v>0.57593428495380583</v>
      </c>
      <c r="Q181" s="20"/>
      <c r="R181" s="20"/>
    </row>
    <row r="182" spans="1:18" s="13" customFormat="1" ht="62.4" x14ac:dyDescent="0.25">
      <c r="A182" s="74" t="s">
        <v>165</v>
      </c>
      <c r="B182" s="69">
        <v>16</v>
      </c>
      <c r="C182" s="69">
        <v>2</v>
      </c>
      <c r="D182" s="69" t="s">
        <v>27</v>
      </c>
      <c r="E182" s="69" t="s">
        <v>30</v>
      </c>
      <c r="F182" s="69" t="s">
        <v>84</v>
      </c>
      <c r="G182" s="69" t="s">
        <v>32</v>
      </c>
      <c r="H182" s="69" t="s">
        <v>367</v>
      </c>
      <c r="I182" s="69" t="s">
        <v>166</v>
      </c>
      <c r="J182" s="73"/>
      <c r="K182" s="73"/>
      <c r="L182" s="73"/>
      <c r="M182" s="63">
        <f t="shared" si="61"/>
        <v>102435801.69</v>
      </c>
      <c r="N182" s="63">
        <f t="shared" si="61"/>
        <v>184562366.66</v>
      </c>
      <c r="O182" s="64">
        <f t="shared" si="61"/>
        <v>58996290.200000003</v>
      </c>
      <c r="P182" s="87">
        <f t="shared" si="48"/>
        <v>0.57593428495380583</v>
      </c>
      <c r="Q182" s="12"/>
      <c r="R182" s="12"/>
    </row>
    <row r="183" spans="1:18" s="29" customFormat="1" ht="15.6" x14ac:dyDescent="0.25">
      <c r="A183" s="74" t="s">
        <v>184</v>
      </c>
      <c r="B183" s="69"/>
      <c r="C183" s="69"/>
      <c r="D183" s="69"/>
      <c r="E183" s="69"/>
      <c r="F183" s="69"/>
      <c r="G183" s="69"/>
      <c r="H183" s="69"/>
      <c r="I183" s="69"/>
      <c r="J183" s="73"/>
      <c r="K183" s="73"/>
      <c r="L183" s="73"/>
      <c r="M183" s="63">
        <f t="shared" si="61"/>
        <v>102435801.69</v>
      </c>
      <c r="N183" s="63">
        <f t="shared" si="61"/>
        <v>184562366.66</v>
      </c>
      <c r="O183" s="64">
        <f t="shared" si="61"/>
        <v>58996290.200000003</v>
      </c>
      <c r="P183" s="87">
        <f t="shared" si="48"/>
        <v>0.57593428495380583</v>
      </c>
      <c r="Q183" s="28"/>
      <c r="R183" s="28"/>
    </row>
    <row r="184" spans="1:18" s="27" customFormat="1" ht="31.2" x14ac:dyDescent="0.25">
      <c r="A184" s="94" t="s">
        <v>370</v>
      </c>
      <c r="B184" s="61">
        <v>16</v>
      </c>
      <c r="C184" s="61">
        <v>2</v>
      </c>
      <c r="D184" s="61" t="s">
        <v>27</v>
      </c>
      <c r="E184" s="61" t="s">
        <v>30</v>
      </c>
      <c r="F184" s="61" t="s">
        <v>84</v>
      </c>
      <c r="G184" s="61" t="s">
        <v>32</v>
      </c>
      <c r="H184" s="61" t="s">
        <v>367</v>
      </c>
      <c r="I184" s="61" t="s">
        <v>166</v>
      </c>
      <c r="J184" s="92" t="s">
        <v>90</v>
      </c>
      <c r="K184" s="92">
        <v>280</v>
      </c>
      <c r="L184" s="92" t="s">
        <v>42</v>
      </c>
      <c r="M184" s="93">
        <v>102435801.69</v>
      </c>
      <c r="N184" s="93">
        <v>184562366.66</v>
      </c>
      <c r="O184" s="96">
        <v>58996290.200000003</v>
      </c>
      <c r="P184" s="87">
        <f t="shared" si="48"/>
        <v>0.57593428495380583</v>
      </c>
      <c r="Q184" s="26"/>
      <c r="R184" s="26"/>
    </row>
    <row r="185" spans="1:18" s="27" customFormat="1" ht="62.4" x14ac:dyDescent="0.25">
      <c r="A185" s="62" t="s">
        <v>95</v>
      </c>
      <c r="B185" s="65" t="s">
        <v>96</v>
      </c>
      <c r="C185" s="65" t="s">
        <v>0</v>
      </c>
      <c r="D185" s="65" t="s">
        <v>0</v>
      </c>
      <c r="E185" s="65" t="s">
        <v>0</v>
      </c>
      <c r="F185" s="65" t="s">
        <v>0</v>
      </c>
      <c r="G185" s="65" t="s">
        <v>0</v>
      </c>
      <c r="H185" s="66" t="s">
        <v>0</v>
      </c>
      <c r="I185" s="66" t="s">
        <v>0</v>
      </c>
      <c r="J185" s="66" t="s">
        <v>0</v>
      </c>
      <c r="K185" s="67" t="s">
        <v>0</v>
      </c>
      <c r="L185" s="66" t="s">
        <v>0</v>
      </c>
      <c r="M185" s="63">
        <f>M186+M198+M214</f>
        <v>1171044006</v>
      </c>
      <c r="N185" s="63">
        <f>N186+N198+N214</f>
        <v>1104578124.6900001</v>
      </c>
      <c r="O185" s="64">
        <f>O186+O198+O214</f>
        <v>1171044005.99</v>
      </c>
      <c r="P185" s="87">
        <f t="shared" si="48"/>
        <v>0.99999999999146061</v>
      </c>
      <c r="Q185" s="26"/>
      <c r="R185" s="26"/>
    </row>
    <row r="186" spans="1:18" s="27" customFormat="1" ht="31.2" x14ac:dyDescent="0.25">
      <c r="A186" s="62" t="s">
        <v>244</v>
      </c>
      <c r="B186" s="65" t="s">
        <v>96</v>
      </c>
      <c r="C186" s="65" t="s">
        <v>11</v>
      </c>
      <c r="D186" s="65" t="s">
        <v>245</v>
      </c>
      <c r="E186" s="65" t="s">
        <v>0</v>
      </c>
      <c r="F186" s="65" t="s">
        <v>0</v>
      </c>
      <c r="G186" s="65" t="s">
        <v>0</v>
      </c>
      <c r="H186" s="66" t="s">
        <v>0</v>
      </c>
      <c r="I186" s="66" t="s">
        <v>0</v>
      </c>
      <c r="J186" s="66" t="s">
        <v>0</v>
      </c>
      <c r="K186" s="67" t="s">
        <v>0</v>
      </c>
      <c r="L186" s="66" t="s">
        <v>0</v>
      </c>
      <c r="M186" s="63">
        <f t="shared" ref="M186:O196" si="62">M187</f>
        <v>214041092.60000002</v>
      </c>
      <c r="N186" s="63">
        <f t="shared" si="62"/>
        <v>214041092.60000002</v>
      </c>
      <c r="O186" s="64">
        <f t="shared" si="62"/>
        <v>214041092.60000002</v>
      </c>
      <c r="P186" s="87">
        <f t="shared" si="48"/>
        <v>1</v>
      </c>
      <c r="Q186" s="26"/>
      <c r="R186" s="26"/>
    </row>
    <row r="187" spans="1:18" s="27" customFormat="1" ht="31.2" x14ac:dyDescent="0.25">
      <c r="A187" s="62" t="s">
        <v>29</v>
      </c>
      <c r="B187" s="65" t="s">
        <v>96</v>
      </c>
      <c r="C187" s="65" t="s">
        <v>11</v>
      </c>
      <c r="D187" s="65" t="s">
        <v>245</v>
      </c>
      <c r="E187" s="65" t="s">
        <v>30</v>
      </c>
      <c r="F187" s="65" t="s">
        <v>0</v>
      </c>
      <c r="G187" s="65" t="s">
        <v>0</v>
      </c>
      <c r="H187" s="66" t="s">
        <v>0</v>
      </c>
      <c r="I187" s="66" t="s">
        <v>0</v>
      </c>
      <c r="J187" s="66" t="s">
        <v>0</v>
      </c>
      <c r="K187" s="67" t="s">
        <v>0</v>
      </c>
      <c r="L187" s="66" t="s">
        <v>0</v>
      </c>
      <c r="M187" s="63">
        <f t="shared" si="62"/>
        <v>214041092.60000002</v>
      </c>
      <c r="N187" s="63">
        <f t="shared" si="62"/>
        <v>214041092.60000002</v>
      </c>
      <c r="O187" s="64">
        <f t="shared" si="62"/>
        <v>214041092.60000002</v>
      </c>
      <c r="P187" s="87">
        <f t="shared" si="48"/>
        <v>1</v>
      </c>
      <c r="Q187" s="26"/>
      <c r="R187" s="26"/>
    </row>
    <row r="188" spans="1:18" s="13" customFormat="1" ht="15.6" x14ac:dyDescent="0.25">
      <c r="A188" s="68" t="s">
        <v>46</v>
      </c>
      <c r="B188" s="65" t="s">
        <v>96</v>
      </c>
      <c r="C188" s="65" t="s">
        <v>11</v>
      </c>
      <c r="D188" s="65" t="s">
        <v>245</v>
      </c>
      <c r="E188" s="65" t="s">
        <v>30</v>
      </c>
      <c r="F188" s="65" t="s">
        <v>47</v>
      </c>
      <c r="G188" s="65" t="s">
        <v>0</v>
      </c>
      <c r="H188" s="65" t="s">
        <v>0</v>
      </c>
      <c r="I188" s="65" t="s">
        <v>0</v>
      </c>
      <c r="J188" s="65" t="s">
        <v>0</v>
      </c>
      <c r="K188" s="69" t="s">
        <v>0</v>
      </c>
      <c r="L188" s="65" t="s">
        <v>0</v>
      </c>
      <c r="M188" s="63">
        <f t="shared" si="62"/>
        <v>214041092.60000002</v>
      </c>
      <c r="N188" s="63">
        <f t="shared" si="62"/>
        <v>214041092.60000002</v>
      </c>
      <c r="O188" s="64">
        <f t="shared" si="62"/>
        <v>214041092.60000002</v>
      </c>
      <c r="P188" s="87">
        <f t="shared" si="48"/>
        <v>1</v>
      </c>
      <c r="Q188" s="12"/>
      <c r="R188" s="12"/>
    </row>
    <row r="189" spans="1:18" s="13" customFormat="1" ht="15.6" x14ac:dyDescent="0.25">
      <c r="A189" s="68" t="s">
        <v>99</v>
      </c>
      <c r="B189" s="65" t="s">
        <v>96</v>
      </c>
      <c r="C189" s="65" t="s">
        <v>11</v>
      </c>
      <c r="D189" s="65" t="s">
        <v>245</v>
      </c>
      <c r="E189" s="65" t="s">
        <v>30</v>
      </c>
      <c r="F189" s="65" t="s">
        <v>47</v>
      </c>
      <c r="G189" s="65" t="s">
        <v>50</v>
      </c>
      <c r="H189" s="65" t="s">
        <v>0</v>
      </c>
      <c r="I189" s="65" t="s">
        <v>0</v>
      </c>
      <c r="J189" s="65" t="s">
        <v>0</v>
      </c>
      <c r="K189" s="69" t="s">
        <v>0</v>
      </c>
      <c r="L189" s="65" t="s">
        <v>0</v>
      </c>
      <c r="M189" s="63">
        <f>M190+M194</f>
        <v>214041092.60000002</v>
      </c>
      <c r="N189" s="63">
        <f>N194+N190</f>
        <v>214041092.60000002</v>
      </c>
      <c r="O189" s="64">
        <f>O194+O190</f>
        <v>214041092.60000002</v>
      </c>
      <c r="P189" s="87">
        <f t="shared" si="48"/>
        <v>1</v>
      </c>
      <c r="Q189" s="12"/>
      <c r="R189" s="12"/>
    </row>
    <row r="190" spans="1:18" s="13" customFormat="1" ht="46.8" x14ac:dyDescent="0.25">
      <c r="A190" s="62" t="s">
        <v>246</v>
      </c>
      <c r="B190" s="65" t="s">
        <v>96</v>
      </c>
      <c r="C190" s="65" t="s">
        <v>11</v>
      </c>
      <c r="D190" s="65" t="s">
        <v>245</v>
      </c>
      <c r="E190" s="65" t="s">
        <v>30</v>
      </c>
      <c r="F190" s="65" t="s">
        <v>47</v>
      </c>
      <c r="G190" s="65" t="s">
        <v>50</v>
      </c>
      <c r="H190" s="65">
        <v>50210</v>
      </c>
      <c r="I190" s="66" t="s">
        <v>0</v>
      </c>
      <c r="J190" s="66" t="s">
        <v>0</v>
      </c>
      <c r="K190" s="67" t="s">
        <v>0</v>
      </c>
      <c r="L190" s="66" t="s">
        <v>0</v>
      </c>
      <c r="M190" s="63">
        <f t="shared" si="62"/>
        <v>144259260.33000001</v>
      </c>
      <c r="N190" s="63">
        <f t="shared" si="62"/>
        <v>144259260.33000001</v>
      </c>
      <c r="O190" s="64">
        <f t="shared" si="62"/>
        <v>144259260.33000001</v>
      </c>
      <c r="P190" s="87">
        <f t="shared" si="48"/>
        <v>1</v>
      </c>
      <c r="Q190" s="12"/>
      <c r="R190" s="12"/>
    </row>
    <row r="191" spans="1:18" s="13" customFormat="1" ht="62.4" x14ac:dyDescent="0.25">
      <c r="A191" s="62" t="s">
        <v>165</v>
      </c>
      <c r="B191" s="65" t="s">
        <v>96</v>
      </c>
      <c r="C191" s="65" t="s">
        <v>11</v>
      </c>
      <c r="D191" s="65" t="s">
        <v>245</v>
      </c>
      <c r="E191" s="65" t="s">
        <v>30</v>
      </c>
      <c r="F191" s="65" t="s">
        <v>47</v>
      </c>
      <c r="G191" s="65" t="s">
        <v>50</v>
      </c>
      <c r="H191" s="65">
        <v>50210</v>
      </c>
      <c r="I191" s="65" t="s">
        <v>166</v>
      </c>
      <c r="J191" s="65" t="s">
        <v>0</v>
      </c>
      <c r="K191" s="69" t="s">
        <v>0</v>
      </c>
      <c r="L191" s="65" t="s">
        <v>0</v>
      </c>
      <c r="M191" s="63">
        <f t="shared" si="62"/>
        <v>144259260.33000001</v>
      </c>
      <c r="N191" s="63">
        <f t="shared" si="62"/>
        <v>144259260.33000001</v>
      </c>
      <c r="O191" s="64">
        <f t="shared" si="62"/>
        <v>144259260.33000001</v>
      </c>
      <c r="P191" s="87">
        <f t="shared" si="48"/>
        <v>1</v>
      </c>
      <c r="Q191" s="12"/>
      <c r="R191" s="12"/>
    </row>
    <row r="192" spans="1:18" s="27" customFormat="1" ht="15.6" x14ac:dyDescent="0.25">
      <c r="A192" s="62" t="s">
        <v>184</v>
      </c>
      <c r="B192" s="70" t="s">
        <v>0</v>
      </c>
      <c r="C192" s="70" t="s">
        <v>0</v>
      </c>
      <c r="D192" s="70" t="s">
        <v>0</v>
      </c>
      <c r="E192" s="70" t="s">
        <v>0</v>
      </c>
      <c r="F192" s="70" t="s">
        <v>0</v>
      </c>
      <c r="G192" s="70" t="s">
        <v>0</v>
      </c>
      <c r="H192" s="70" t="s">
        <v>0</v>
      </c>
      <c r="I192" s="70" t="s">
        <v>0</v>
      </c>
      <c r="J192" s="70" t="s">
        <v>0</v>
      </c>
      <c r="K192" s="71" t="s">
        <v>0</v>
      </c>
      <c r="L192" s="70" t="s">
        <v>0</v>
      </c>
      <c r="M192" s="63">
        <f t="shared" si="62"/>
        <v>144259260.33000001</v>
      </c>
      <c r="N192" s="63">
        <f t="shared" si="62"/>
        <v>144259260.33000001</v>
      </c>
      <c r="O192" s="64">
        <f t="shared" si="62"/>
        <v>144259260.33000001</v>
      </c>
      <c r="P192" s="87">
        <f t="shared" si="48"/>
        <v>1</v>
      </c>
      <c r="Q192" s="26"/>
      <c r="R192" s="26"/>
    </row>
    <row r="193" spans="1:18" s="27" customFormat="1" ht="31.2" x14ac:dyDescent="0.25">
      <c r="A193" s="90" t="s">
        <v>247</v>
      </c>
      <c r="B193" s="60" t="s">
        <v>96</v>
      </c>
      <c r="C193" s="60" t="s">
        <v>11</v>
      </c>
      <c r="D193" s="60" t="s">
        <v>245</v>
      </c>
      <c r="E193" s="60" t="s">
        <v>30</v>
      </c>
      <c r="F193" s="60" t="s">
        <v>47</v>
      </c>
      <c r="G193" s="60" t="s">
        <v>50</v>
      </c>
      <c r="H193" s="60">
        <v>50210</v>
      </c>
      <c r="I193" s="60" t="s">
        <v>166</v>
      </c>
      <c r="J193" s="91" t="s">
        <v>102</v>
      </c>
      <c r="K193" s="92">
        <v>2.02</v>
      </c>
      <c r="L193" s="91" t="s">
        <v>42</v>
      </c>
      <c r="M193" s="93">
        <v>144259260.33000001</v>
      </c>
      <c r="N193" s="93">
        <v>144259260.33000001</v>
      </c>
      <c r="O193" s="96">
        <v>144259260.33000001</v>
      </c>
      <c r="P193" s="87">
        <f t="shared" si="48"/>
        <v>1</v>
      </c>
      <c r="Q193" s="26"/>
      <c r="R193" s="26"/>
    </row>
    <row r="194" spans="1:18" s="27" customFormat="1" ht="46.8" x14ac:dyDescent="0.25">
      <c r="A194" s="62" t="s">
        <v>246</v>
      </c>
      <c r="B194" s="65" t="s">
        <v>96</v>
      </c>
      <c r="C194" s="65" t="s">
        <v>11</v>
      </c>
      <c r="D194" s="65" t="s">
        <v>245</v>
      </c>
      <c r="E194" s="65" t="s">
        <v>30</v>
      </c>
      <c r="F194" s="65" t="s">
        <v>47</v>
      </c>
      <c r="G194" s="65" t="s">
        <v>50</v>
      </c>
      <c r="H194" s="65" t="s">
        <v>287</v>
      </c>
      <c r="I194" s="66" t="s">
        <v>0</v>
      </c>
      <c r="J194" s="66" t="s">
        <v>0</v>
      </c>
      <c r="K194" s="67" t="s">
        <v>0</v>
      </c>
      <c r="L194" s="66" t="s">
        <v>0</v>
      </c>
      <c r="M194" s="63">
        <f t="shared" si="62"/>
        <v>69781832.269999996</v>
      </c>
      <c r="N194" s="63">
        <f t="shared" si="62"/>
        <v>69781832.269999996</v>
      </c>
      <c r="O194" s="64">
        <f t="shared" si="62"/>
        <v>69781832.269999996</v>
      </c>
      <c r="P194" s="87">
        <f t="shared" si="48"/>
        <v>1</v>
      </c>
      <c r="Q194" s="26"/>
      <c r="R194" s="26"/>
    </row>
    <row r="195" spans="1:18" s="27" customFormat="1" ht="62.4" x14ac:dyDescent="0.25">
      <c r="A195" s="62" t="s">
        <v>165</v>
      </c>
      <c r="B195" s="65" t="s">
        <v>96</v>
      </c>
      <c r="C195" s="65" t="s">
        <v>11</v>
      </c>
      <c r="D195" s="65" t="s">
        <v>245</v>
      </c>
      <c r="E195" s="65" t="s">
        <v>30</v>
      </c>
      <c r="F195" s="65" t="s">
        <v>47</v>
      </c>
      <c r="G195" s="65" t="s">
        <v>50</v>
      </c>
      <c r="H195" s="65" t="s">
        <v>287</v>
      </c>
      <c r="I195" s="65" t="s">
        <v>166</v>
      </c>
      <c r="J195" s="65" t="s">
        <v>0</v>
      </c>
      <c r="K195" s="69" t="s">
        <v>0</v>
      </c>
      <c r="L195" s="65" t="s">
        <v>0</v>
      </c>
      <c r="M195" s="63">
        <f t="shared" si="62"/>
        <v>69781832.269999996</v>
      </c>
      <c r="N195" s="63">
        <f t="shared" si="62"/>
        <v>69781832.269999996</v>
      </c>
      <c r="O195" s="64">
        <f t="shared" si="62"/>
        <v>69781832.269999996</v>
      </c>
      <c r="P195" s="87">
        <f t="shared" si="48"/>
        <v>1</v>
      </c>
      <c r="Q195" s="26"/>
      <c r="R195" s="26"/>
    </row>
    <row r="196" spans="1:18" s="29" customFormat="1" ht="15.6" x14ac:dyDescent="0.25">
      <c r="A196" s="62" t="s">
        <v>184</v>
      </c>
      <c r="B196" s="70" t="s">
        <v>0</v>
      </c>
      <c r="C196" s="70" t="s">
        <v>0</v>
      </c>
      <c r="D196" s="70" t="s">
        <v>0</v>
      </c>
      <c r="E196" s="70" t="s">
        <v>0</v>
      </c>
      <c r="F196" s="70" t="s">
        <v>0</v>
      </c>
      <c r="G196" s="70" t="s">
        <v>0</v>
      </c>
      <c r="H196" s="70" t="s">
        <v>0</v>
      </c>
      <c r="I196" s="70" t="s">
        <v>0</v>
      </c>
      <c r="J196" s="70" t="s">
        <v>0</v>
      </c>
      <c r="K196" s="71" t="s">
        <v>0</v>
      </c>
      <c r="L196" s="70" t="s">
        <v>0</v>
      </c>
      <c r="M196" s="63">
        <f t="shared" si="62"/>
        <v>69781832.269999996</v>
      </c>
      <c r="N196" s="63">
        <f t="shared" si="62"/>
        <v>69781832.269999996</v>
      </c>
      <c r="O196" s="64">
        <f t="shared" si="62"/>
        <v>69781832.269999996</v>
      </c>
      <c r="P196" s="87">
        <f t="shared" si="48"/>
        <v>1</v>
      </c>
      <c r="Q196" s="28"/>
      <c r="R196" s="28"/>
    </row>
    <row r="197" spans="1:18" s="29" customFormat="1" ht="31.2" x14ac:dyDescent="0.25">
      <c r="A197" s="90" t="s">
        <v>247</v>
      </c>
      <c r="B197" s="60" t="s">
        <v>96</v>
      </c>
      <c r="C197" s="60" t="s">
        <v>11</v>
      </c>
      <c r="D197" s="60" t="s">
        <v>245</v>
      </c>
      <c r="E197" s="60" t="s">
        <v>30</v>
      </c>
      <c r="F197" s="60" t="s">
        <v>47</v>
      </c>
      <c r="G197" s="60" t="s">
        <v>50</v>
      </c>
      <c r="H197" s="60" t="s">
        <v>287</v>
      </c>
      <c r="I197" s="60" t="s">
        <v>166</v>
      </c>
      <c r="J197" s="91" t="s">
        <v>102</v>
      </c>
      <c r="K197" s="92">
        <v>2.02</v>
      </c>
      <c r="L197" s="91" t="s">
        <v>42</v>
      </c>
      <c r="M197" s="93">
        <v>69781832.269999996</v>
      </c>
      <c r="N197" s="93">
        <v>69781832.269999996</v>
      </c>
      <c r="O197" s="96">
        <v>69781832.269999996</v>
      </c>
      <c r="P197" s="87">
        <f t="shared" si="48"/>
        <v>1</v>
      </c>
      <c r="Q197" s="28"/>
      <c r="R197" s="28"/>
    </row>
    <row r="198" spans="1:18" s="29" customFormat="1" ht="31.2" x14ac:dyDescent="0.25">
      <c r="A198" s="62" t="s">
        <v>97</v>
      </c>
      <c r="B198" s="65" t="s">
        <v>96</v>
      </c>
      <c r="C198" s="65" t="s">
        <v>11</v>
      </c>
      <c r="D198" s="65" t="s">
        <v>98</v>
      </c>
      <c r="E198" s="65" t="s">
        <v>0</v>
      </c>
      <c r="F198" s="65" t="s">
        <v>0</v>
      </c>
      <c r="G198" s="65" t="s">
        <v>0</v>
      </c>
      <c r="H198" s="66" t="s">
        <v>0</v>
      </c>
      <c r="I198" s="66" t="s">
        <v>0</v>
      </c>
      <c r="J198" s="66" t="s">
        <v>0</v>
      </c>
      <c r="K198" s="67" t="s">
        <v>0</v>
      </c>
      <c r="L198" s="66" t="s">
        <v>0</v>
      </c>
      <c r="M198" s="63">
        <f>M199</f>
        <v>914515106.08000004</v>
      </c>
      <c r="N198" s="63">
        <f t="shared" ref="N198:O200" si="63">N199</f>
        <v>847751280.46000004</v>
      </c>
      <c r="O198" s="64">
        <f t="shared" si="63"/>
        <v>914515106.06999993</v>
      </c>
      <c r="P198" s="87">
        <f t="shared" si="48"/>
        <v>0.99999999998906508</v>
      </c>
      <c r="Q198" s="28"/>
      <c r="R198" s="28"/>
    </row>
    <row r="199" spans="1:18" s="29" customFormat="1" ht="31.2" x14ac:dyDescent="0.25">
      <c r="A199" s="62" t="s">
        <v>29</v>
      </c>
      <c r="B199" s="65" t="s">
        <v>96</v>
      </c>
      <c r="C199" s="65" t="s">
        <v>11</v>
      </c>
      <c r="D199" s="65" t="s">
        <v>98</v>
      </c>
      <c r="E199" s="65" t="s">
        <v>30</v>
      </c>
      <c r="F199" s="65" t="s">
        <v>0</v>
      </c>
      <c r="G199" s="65" t="s">
        <v>0</v>
      </c>
      <c r="H199" s="66" t="s">
        <v>0</v>
      </c>
      <c r="I199" s="66" t="s">
        <v>0</v>
      </c>
      <c r="J199" s="66" t="s">
        <v>0</v>
      </c>
      <c r="K199" s="67" t="s">
        <v>0</v>
      </c>
      <c r="L199" s="66" t="s">
        <v>0</v>
      </c>
      <c r="M199" s="63">
        <f>M200</f>
        <v>914515106.08000004</v>
      </c>
      <c r="N199" s="63">
        <f t="shared" si="63"/>
        <v>847751280.46000004</v>
      </c>
      <c r="O199" s="64">
        <f t="shared" si="63"/>
        <v>914515106.06999993</v>
      </c>
      <c r="P199" s="87">
        <f t="shared" ref="P199:P253" si="64">O199/M199</f>
        <v>0.99999999998906508</v>
      </c>
      <c r="Q199" s="28"/>
      <c r="R199" s="28"/>
    </row>
    <row r="200" spans="1:18" s="25" customFormat="1" ht="15.6" x14ac:dyDescent="0.25">
      <c r="A200" s="68" t="s">
        <v>46</v>
      </c>
      <c r="B200" s="65" t="s">
        <v>96</v>
      </c>
      <c r="C200" s="65" t="s">
        <v>11</v>
      </c>
      <c r="D200" s="65" t="s">
        <v>98</v>
      </c>
      <c r="E200" s="65" t="s">
        <v>30</v>
      </c>
      <c r="F200" s="65" t="s">
        <v>47</v>
      </c>
      <c r="G200" s="65" t="s">
        <v>0</v>
      </c>
      <c r="H200" s="65" t="s">
        <v>0</v>
      </c>
      <c r="I200" s="65" t="s">
        <v>0</v>
      </c>
      <c r="J200" s="65" t="s">
        <v>0</v>
      </c>
      <c r="K200" s="69" t="s">
        <v>0</v>
      </c>
      <c r="L200" s="65" t="s">
        <v>0</v>
      </c>
      <c r="M200" s="63">
        <f>M201</f>
        <v>914515106.08000004</v>
      </c>
      <c r="N200" s="63">
        <f t="shared" si="63"/>
        <v>847751280.46000004</v>
      </c>
      <c r="O200" s="64">
        <f t="shared" si="63"/>
        <v>914515106.06999993</v>
      </c>
      <c r="P200" s="87">
        <f t="shared" si="64"/>
        <v>0.99999999998906508</v>
      </c>
      <c r="Q200" s="24"/>
      <c r="R200" s="24"/>
    </row>
    <row r="201" spans="1:18" s="25" customFormat="1" ht="15.6" x14ac:dyDescent="0.25">
      <c r="A201" s="68" t="s">
        <v>99</v>
      </c>
      <c r="B201" s="65" t="s">
        <v>96</v>
      </c>
      <c r="C201" s="65" t="s">
        <v>11</v>
      </c>
      <c r="D201" s="65" t="s">
        <v>98</v>
      </c>
      <c r="E201" s="65" t="s">
        <v>30</v>
      </c>
      <c r="F201" s="65" t="s">
        <v>47</v>
      </c>
      <c r="G201" s="65" t="s">
        <v>50</v>
      </c>
      <c r="H201" s="65" t="s">
        <v>0</v>
      </c>
      <c r="I201" s="65" t="s">
        <v>0</v>
      </c>
      <c r="J201" s="65" t="s">
        <v>0</v>
      </c>
      <c r="K201" s="69" t="s">
        <v>0</v>
      </c>
      <c r="L201" s="65" t="s">
        <v>0</v>
      </c>
      <c r="M201" s="63">
        <f>M206+M210+M202</f>
        <v>914515106.08000004</v>
      </c>
      <c r="N201" s="63">
        <f>N206+N210+N202</f>
        <v>847751280.46000004</v>
      </c>
      <c r="O201" s="64">
        <f>O206+O210+O202</f>
        <v>914515106.06999993</v>
      </c>
      <c r="P201" s="87">
        <f t="shared" si="64"/>
        <v>0.99999999998906508</v>
      </c>
      <c r="Q201" s="24"/>
      <c r="R201" s="24"/>
    </row>
    <row r="202" spans="1:18" s="25" customFormat="1" ht="109.2" x14ac:dyDescent="0.25">
      <c r="A202" s="68" t="s">
        <v>378</v>
      </c>
      <c r="B202" s="65" t="s">
        <v>96</v>
      </c>
      <c r="C202" s="65" t="s">
        <v>11</v>
      </c>
      <c r="D202" s="65" t="s">
        <v>98</v>
      </c>
      <c r="E202" s="65" t="s">
        <v>30</v>
      </c>
      <c r="F202" s="65" t="s">
        <v>47</v>
      </c>
      <c r="G202" s="65" t="s">
        <v>50</v>
      </c>
      <c r="H202" s="65">
        <v>10203</v>
      </c>
      <c r="I202" s="65"/>
      <c r="J202" s="65"/>
      <c r="K202" s="69"/>
      <c r="L202" s="65"/>
      <c r="M202" s="63">
        <f>M203</f>
        <v>592019240</v>
      </c>
      <c r="N202" s="63">
        <f t="shared" ref="N202:O204" si="65">N203</f>
        <v>405237085.67000002</v>
      </c>
      <c r="O202" s="64">
        <f t="shared" si="65"/>
        <v>592019240</v>
      </c>
      <c r="P202" s="87">
        <f t="shared" si="64"/>
        <v>1</v>
      </c>
      <c r="Q202" s="24"/>
      <c r="R202" s="24"/>
    </row>
    <row r="203" spans="1:18" s="25" customFormat="1" ht="62.4" x14ac:dyDescent="0.25">
      <c r="A203" s="75" t="s">
        <v>165</v>
      </c>
      <c r="B203" s="65" t="s">
        <v>96</v>
      </c>
      <c r="C203" s="65" t="s">
        <v>11</v>
      </c>
      <c r="D203" s="65" t="s">
        <v>98</v>
      </c>
      <c r="E203" s="65" t="s">
        <v>30</v>
      </c>
      <c r="F203" s="65" t="s">
        <v>47</v>
      </c>
      <c r="G203" s="65" t="s">
        <v>50</v>
      </c>
      <c r="H203" s="65">
        <v>10203</v>
      </c>
      <c r="I203" s="65">
        <v>522</v>
      </c>
      <c r="J203" s="65"/>
      <c r="K203" s="69"/>
      <c r="L203" s="65"/>
      <c r="M203" s="63">
        <f>M204</f>
        <v>592019240</v>
      </c>
      <c r="N203" s="63">
        <f t="shared" si="65"/>
        <v>405237085.67000002</v>
      </c>
      <c r="O203" s="64">
        <f t="shared" si="65"/>
        <v>592019240</v>
      </c>
      <c r="P203" s="87">
        <f t="shared" si="64"/>
        <v>1</v>
      </c>
      <c r="Q203" s="24"/>
      <c r="R203" s="24"/>
    </row>
    <row r="204" spans="1:18" s="29" customFormat="1" ht="15.6" x14ac:dyDescent="0.25">
      <c r="A204" s="76" t="s">
        <v>184</v>
      </c>
      <c r="B204" s="65"/>
      <c r="C204" s="65"/>
      <c r="D204" s="65"/>
      <c r="E204" s="65"/>
      <c r="F204" s="65"/>
      <c r="G204" s="65"/>
      <c r="H204" s="65"/>
      <c r="I204" s="65"/>
      <c r="J204" s="65"/>
      <c r="K204" s="69"/>
      <c r="L204" s="65"/>
      <c r="M204" s="63">
        <f>M205</f>
        <v>592019240</v>
      </c>
      <c r="N204" s="63">
        <f t="shared" si="65"/>
        <v>405237085.67000002</v>
      </c>
      <c r="O204" s="64">
        <f t="shared" si="65"/>
        <v>592019240</v>
      </c>
      <c r="P204" s="87">
        <f t="shared" si="64"/>
        <v>1</v>
      </c>
      <c r="Q204" s="28"/>
      <c r="R204" s="28"/>
    </row>
    <row r="205" spans="1:18" s="29" customFormat="1" ht="46.8" x14ac:dyDescent="0.25">
      <c r="A205" s="95" t="s">
        <v>380</v>
      </c>
      <c r="B205" s="60" t="s">
        <v>96</v>
      </c>
      <c r="C205" s="60" t="s">
        <v>11</v>
      </c>
      <c r="D205" s="60" t="s">
        <v>98</v>
      </c>
      <c r="E205" s="60" t="s">
        <v>30</v>
      </c>
      <c r="F205" s="60" t="s">
        <v>47</v>
      </c>
      <c r="G205" s="60" t="s">
        <v>50</v>
      </c>
      <c r="H205" s="60">
        <v>10203</v>
      </c>
      <c r="I205" s="60">
        <v>522</v>
      </c>
      <c r="J205" s="91" t="s">
        <v>102</v>
      </c>
      <c r="K205" s="61" t="s">
        <v>379</v>
      </c>
      <c r="L205" s="60">
        <v>2025</v>
      </c>
      <c r="M205" s="93">
        <v>592019240</v>
      </c>
      <c r="N205" s="93">
        <v>405237085.67000002</v>
      </c>
      <c r="O205" s="96">
        <v>592019240</v>
      </c>
      <c r="P205" s="87">
        <f t="shared" si="64"/>
        <v>1</v>
      </c>
      <c r="Q205" s="28"/>
      <c r="R205" s="28"/>
    </row>
    <row r="206" spans="1:18" s="29" customFormat="1" ht="46.8" x14ac:dyDescent="0.25">
      <c r="A206" s="62" t="s">
        <v>248</v>
      </c>
      <c r="B206" s="65" t="s">
        <v>96</v>
      </c>
      <c r="C206" s="65" t="s">
        <v>11</v>
      </c>
      <c r="D206" s="65" t="s">
        <v>98</v>
      </c>
      <c r="E206" s="65" t="s">
        <v>30</v>
      </c>
      <c r="F206" s="65" t="s">
        <v>47</v>
      </c>
      <c r="G206" s="65" t="s">
        <v>50</v>
      </c>
      <c r="H206" s="65" t="s">
        <v>249</v>
      </c>
      <c r="I206" s="66" t="s">
        <v>0</v>
      </c>
      <c r="J206" s="66" t="s">
        <v>0</v>
      </c>
      <c r="K206" s="67" t="s">
        <v>0</v>
      </c>
      <c r="L206" s="66" t="s">
        <v>0</v>
      </c>
      <c r="M206" s="63">
        <f>M207</f>
        <v>176062010.01000002</v>
      </c>
      <c r="N206" s="63">
        <f t="shared" ref="N206:O207" si="66">N207</f>
        <v>176062010.00999999</v>
      </c>
      <c r="O206" s="64">
        <f t="shared" si="66"/>
        <v>176062010.00999999</v>
      </c>
      <c r="P206" s="87">
        <f t="shared" si="64"/>
        <v>0.99999999999999978</v>
      </c>
      <c r="Q206" s="28"/>
      <c r="R206" s="28"/>
    </row>
    <row r="207" spans="1:18" s="29" customFormat="1" ht="62.4" x14ac:dyDescent="0.25">
      <c r="A207" s="62" t="s">
        <v>165</v>
      </c>
      <c r="B207" s="65" t="s">
        <v>96</v>
      </c>
      <c r="C207" s="65" t="s">
        <v>11</v>
      </c>
      <c r="D207" s="65" t="s">
        <v>98</v>
      </c>
      <c r="E207" s="65" t="s">
        <v>30</v>
      </c>
      <c r="F207" s="65" t="s">
        <v>47</v>
      </c>
      <c r="G207" s="65" t="s">
        <v>50</v>
      </c>
      <c r="H207" s="65" t="s">
        <v>249</v>
      </c>
      <c r="I207" s="65" t="s">
        <v>166</v>
      </c>
      <c r="J207" s="65" t="s">
        <v>0</v>
      </c>
      <c r="K207" s="69" t="s">
        <v>0</v>
      </c>
      <c r="L207" s="65" t="s">
        <v>0</v>
      </c>
      <c r="M207" s="63">
        <f>M208</f>
        <v>176062010.01000002</v>
      </c>
      <c r="N207" s="63">
        <f t="shared" si="66"/>
        <v>176062010.00999999</v>
      </c>
      <c r="O207" s="64">
        <f t="shared" si="66"/>
        <v>176062010.00999999</v>
      </c>
      <c r="P207" s="87">
        <f t="shared" si="64"/>
        <v>0.99999999999999978</v>
      </c>
      <c r="Q207" s="28"/>
      <c r="R207" s="28"/>
    </row>
    <row r="208" spans="1:18" s="29" customFormat="1" ht="15.6" x14ac:dyDescent="0.25">
      <c r="A208" s="62" t="s">
        <v>184</v>
      </c>
      <c r="B208" s="70" t="s">
        <v>0</v>
      </c>
      <c r="C208" s="70" t="s">
        <v>0</v>
      </c>
      <c r="D208" s="70" t="s">
        <v>0</v>
      </c>
      <c r="E208" s="70" t="s">
        <v>0</v>
      </c>
      <c r="F208" s="70" t="s">
        <v>0</v>
      </c>
      <c r="G208" s="70" t="s">
        <v>0</v>
      </c>
      <c r="H208" s="70" t="s">
        <v>0</v>
      </c>
      <c r="I208" s="70" t="s">
        <v>0</v>
      </c>
      <c r="J208" s="70" t="s">
        <v>0</v>
      </c>
      <c r="K208" s="71" t="s">
        <v>0</v>
      </c>
      <c r="L208" s="70" t="s">
        <v>0</v>
      </c>
      <c r="M208" s="63">
        <f>M209</f>
        <v>176062010.01000002</v>
      </c>
      <c r="N208" s="63">
        <f t="shared" ref="N208:O208" si="67">N209</f>
        <v>176062010.00999999</v>
      </c>
      <c r="O208" s="64">
        <f t="shared" si="67"/>
        <v>176062010.00999999</v>
      </c>
      <c r="P208" s="87">
        <f t="shared" si="64"/>
        <v>0.99999999999999978</v>
      </c>
      <c r="Q208" s="28"/>
      <c r="R208" s="28"/>
    </row>
    <row r="209" spans="1:18" s="29" customFormat="1" ht="46.8" x14ac:dyDescent="0.25">
      <c r="A209" s="90" t="s">
        <v>250</v>
      </c>
      <c r="B209" s="60" t="s">
        <v>96</v>
      </c>
      <c r="C209" s="60" t="s">
        <v>11</v>
      </c>
      <c r="D209" s="60" t="s">
        <v>98</v>
      </c>
      <c r="E209" s="60" t="s">
        <v>30</v>
      </c>
      <c r="F209" s="60" t="s">
        <v>47</v>
      </c>
      <c r="G209" s="60" t="s">
        <v>50</v>
      </c>
      <c r="H209" s="60" t="s">
        <v>249</v>
      </c>
      <c r="I209" s="60" t="s">
        <v>166</v>
      </c>
      <c r="J209" s="91" t="s">
        <v>102</v>
      </c>
      <c r="K209" s="92">
        <v>0.97</v>
      </c>
      <c r="L209" s="91" t="s">
        <v>40</v>
      </c>
      <c r="M209" s="93">
        <f>182579056.08-6517046.07</f>
        <v>176062010.01000002</v>
      </c>
      <c r="N209" s="93">
        <v>176062010.00999999</v>
      </c>
      <c r="O209" s="96">
        <v>176062010.00999999</v>
      </c>
      <c r="P209" s="87">
        <f t="shared" si="64"/>
        <v>0.99999999999999978</v>
      </c>
      <c r="Q209" s="28"/>
      <c r="R209" s="28"/>
    </row>
    <row r="210" spans="1:18" s="29" customFormat="1" ht="46.8" x14ac:dyDescent="0.25">
      <c r="A210" s="62" t="s">
        <v>103</v>
      </c>
      <c r="B210" s="65" t="s">
        <v>96</v>
      </c>
      <c r="C210" s="65" t="s">
        <v>11</v>
      </c>
      <c r="D210" s="65" t="s">
        <v>98</v>
      </c>
      <c r="E210" s="65" t="s">
        <v>30</v>
      </c>
      <c r="F210" s="65" t="s">
        <v>47</v>
      </c>
      <c r="G210" s="65" t="s">
        <v>50</v>
      </c>
      <c r="H210" s="65" t="s">
        <v>283</v>
      </c>
      <c r="I210" s="66" t="s">
        <v>0</v>
      </c>
      <c r="J210" s="66" t="s">
        <v>0</v>
      </c>
      <c r="K210" s="67" t="s">
        <v>0</v>
      </c>
      <c r="L210" s="66" t="s">
        <v>0</v>
      </c>
      <c r="M210" s="63">
        <f>M211</f>
        <v>146433856.06999999</v>
      </c>
      <c r="N210" s="63">
        <f t="shared" ref="N210:O212" si="68">N211</f>
        <v>266452184.78</v>
      </c>
      <c r="O210" s="64">
        <f t="shared" si="68"/>
        <v>146433856.06</v>
      </c>
      <c r="P210" s="87">
        <f t="shared" si="64"/>
        <v>0.99999999993170985</v>
      </c>
      <c r="Q210" s="28"/>
      <c r="R210" s="28"/>
    </row>
    <row r="211" spans="1:18" s="29" customFormat="1" ht="62.4" x14ac:dyDescent="0.25">
      <c r="A211" s="62" t="s">
        <v>165</v>
      </c>
      <c r="B211" s="65" t="s">
        <v>96</v>
      </c>
      <c r="C211" s="65" t="s">
        <v>11</v>
      </c>
      <c r="D211" s="65" t="s">
        <v>98</v>
      </c>
      <c r="E211" s="65" t="s">
        <v>30</v>
      </c>
      <c r="F211" s="65" t="s">
        <v>47</v>
      </c>
      <c r="G211" s="65" t="s">
        <v>50</v>
      </c>
      <c r="H211" s="65" t="s">
        <v>283</v>
      </c>
      <c r="I211" s="65" t="s">
        <v>166</v>
      </c>
      <c r="J211" s="65" t="s">
        <v>0</v>
      </c>
      <c r="K211" s="69" t="s">
        <v>0</v>
      </c>
      <c r="L211" s="65" t="s">
        <v>0</v>
      </c>
      <c r="M211" s="63">
        <f>M212</f>
        <v>146433856.06999999</v>
      </c>
      <c r="N211" s="63">
        <f t="shared" si="68"/>
        <v>266452184.78</v>
      </c>
      <c r="O211" s="64">
        <f t="shared" si="68"/>
        <v>146433856.06</v>
      </c>
      <c r="P211" s="87">
        <f t="shared" si="64"/>
        <v>0.99999999993170985</v>
      </c>
      <c r="Q211" s="28"/>
      <c r="R211" s="28"/>
    </row>
    <row r="212" spans="1:18" ht="15.6" x14ac:dyDescent="0.25">
      <c r="A212" s="62" t="s">
        <v>251</v>
      </c>
      <c r="B212" s="70" t="s">
        <v>0</v>
      </c>
      <c r="C212" s="70" t="s">
        <v>0</v>
      </c>
      <c r="D212" s="70" t="s">
        <v>0</v>
      </c>
      <c r="E212" s="70" t="s">
        <v>0</v>
      </c>
      <c r="F212" s="70" t="s">
        <v>0</v>
      </c>
      <c r="G212" s="70" t="s">
        <v>0</v>
      </c>
      <c r="H212" s="70" t="s">
        <v>0</v>
      </c>
      <c r="I212" s="70" t="s">
        <v>0</v>
      </c>
      <c r="J212" s="70" t="s">
        <v>0</v>
      </c>
      <c r="K212" s="71" t="s">
        <v>0</v>
      </c>
      <c r="L212" s="70" t="s">
        <v>0</v>
      </c>
      <c r="M212" s="63">
        <f>M213</f>
        <v>146433856.06999999</v>
      </c>
      <c r="N212" s="63">
        <f t="shared" si="68"/>
        <v>266452184.78</v>
      </c>
      <c r="O212" s="64">
        <f t="shared" si="68"/>
        <v>146433856.06</v>
      </c>
      <c r="P212" s="87">
        <f t="shared" si="64"/>
        <v>0.99999999993170985</v>
      </c>
    </row>
    <row r="213" spans="1:18" ht="46.8" x14ac:dyDescent="0.25">
      <c r="A213" s="90" t="s">
        <v>252</v>
      </c>
      <c r="B213" s="60" t="s">
        <v>96</v>
      </c>
      <c r="C213" s="60" t="s">
        <v>11</v>
      </c>
      <c r="D213" s="60" t="s">
        <v>98</v>
      </c>
      <c r="E213" s="60" t="s">
        <v>30</v>
      </c>
      <c r="F213" s="60" t="s">
        <v>47</v>
      </c>
      <c r="G213" s="60" t="s">
        <v>50</v>
      </c>
      <c r="H213" s="60" t="s">
        <v>283</v>
      </c>
      <c r="I213" s="60" t="s">
        <v>166</v>
      </c>
      <c r="J213" s="91" t="s">
        <v>102</v>
      </c>
      <c r="K213" s="92">
        <v>0.81940000000000002</v>
      </c>
      <c r="L213" s="91" t="s">
        <v>42</v>
      </c>
      <c r="M213" s="93">
        <f>212248128.07-2869859.21-62944412.79</f>
        <v>146433856.06999999</v>
      </c>
      <c r="N213" s="93">
        <v>266452184.78</v>
      </c>
      <c r="O213" s="96">
        <v>146433856.06</v>
      </c>
      <c r="P213" s="87">
        <f t="shared" si="64"/>
        <v>0.99999999993170985</v>
      </c>
    </row>
    <row r="214" spans="1:18" ht="62.4" x14ac:dyDescent="0.25">
      <c r="A214" s="62" t="s">
        <v>253</v>
      </c>
      <c r="B214" s="65" t="s">
        <v>96</v>
      </c>
      <c r="C214" s="65" t="s">
        <v>12</v>
      </c>
      <c r="D214" s="65" t="s">
        <v>27</v>
      </c>
      <c r="E214" s="65" t="s">
        <v>0</v>
      </c>
      <c r="F214" s="65" t="s">
        <v>0</v>
      </c>
      <c r="G214" s="65" t="s">
        <v>0</v>
      </c>
      <c r="H214" s="66" t="s">
        <v>0</v>
      </c>
      <c r="I214" s="66" t="s">
        <v>0</v>
      </c>
      <c r="J214" s="66" t="s">
        <v>0</v>
      </c>
      <c r="K214" s="67" t="s">
        <v>0</v>
      </c>
      <c r="L214" s="66" t="s">
        <v>0</v>
      </c>
      <c r="M214" s="63">
        <f>M215</f>
        <v>42487807.32</v>
      </c>
      <c r="N214" s="63">
        <f t="shared" ref="N214:O218" si="69">N215</f>
        <v>42785751.630000003</v>
      </c>
      <c r="O214" s="64">
        <f t="shared" si="69"/>
        <v>42487807.32</v>
      </c>
      <c r="P214" s="87">
        <f t="shared" si="64"/>
        <v>1</v>
      </c>
    </row>
    <row r="215" spans="1:18" ht="31.2" x14ac:dyDescent="0.25">
      <c r="A215" s="62" t="s">
        <v>29</v>
      </c>
      <c r="B215" s="65" t="s">
        <v>96</v>
      </c>
      <c r="C215" s="65" t="s">
        <v>12</v>
      </c>
      <c r="D215" s="65" t="s">
        <v>27</v>
      </c>
      <c r="E215" s="65" t="s">
        <v>30</v>
      </c>
      <c r="F215" s="65" t="s">
        <v>0</v>
      </c>
      <c r="G215" s="65" t="s">
        <v>0</v>
      </c>
      <c r="H215" s="66" t="s">
        <v>0</v>
      </c>
      <c r="I215" s="66" t="s">
        <v>0</v>
      </c>
      <c r="J215" s="66" t="s">
        <v>0</v>
      </c>
      <c r="K215" s="67" t="s">
        <v>0</v>
      </c>
      <c r="L215" s="66" t="s">
        <v>0</v>
      </c>
      <c r="M215" s="63">
        <f>M216</f>
        <v>42487807.32</v>
      </c>
      <c r="N215" s="63">
        <f t="shared" si="69"/>
        <v>42785751.630000003</v>
      </c>
      <c r="O215" s="64">
        <f t="shared" si="69"/>
        <v>42487807.32</v>
      </c>
      <c r="P215" s="87">
        <f t="shared" si="64"/>
        <v>1</v>
      </c>
    </row>
    <row r="216" spans="1:18" ht="15.6" x14ac:dyDescent="0.25">
      <c r="A216" s="68" t="s">
        <v>105</v>
      </c>
      <c r="B216" s="65" t="s">
        <v>96</v>
      </c>
      <c r="C216" s="65" t="s">
        <v>12</v>
      </c>
      <c r="D216" s="65" t="s">
        <v>27</v>
      </c>
      <c r="E216" s="65" t="s">
        <v>30</v>
      </c>
      <c r="F216" s="65" t="s">
        <v>34</v>
      </c>
      <c r="G216" s="65" t="s">
        <v>0</v>
      </c>
      <c r="H216" s="65" t="s">
        <v>0</v>
      </c>
      <c r="I216" s="65" t="s">
        <v>0</v>
      </c>
      <c r="J216" s="65" t="s">
        <v>0</v>
      </c>
      <c r="K216" s="69" t="s">
        <v>0</v>
      </c>
      <c r="L216" s="65" t="s">
        <v>0</v>
      </c>
      <c r="M216" s="63">
        <f>M217</f>
        <v>42487807.32</v>
      </c>
      <c r="N216" s="63">
        <f t="shared" si="69"/>
        <v>42785751.630000003</v>
      </c>
      <c r="O216" s="64">
        <f t="shared" si="69"/>
        <v>42487807.32</v>
      </c>
      <c r="P216" s="87">
        <f t="shared" si="64"/>
        <v>1</v>
      </c>
    </row>
    <row r="217" spans="1:18" ht="15.6" x14ac:dyDescent="0.25">
      <c r="A217" s="68" t="s">
        <v>106</v>
      </c>
      <c r="B217" s="65" t="s">
        <v>96</v>
      </c>
      <c r="C217" s="65" t="s">
        <v>12</v>
      </c>
      <c r="D217" s="65" t="s">
        <v>27</v>
      </c>
      <c r="E217" s="65" t="s">
        <v>30</v>
      </c>
      <c r="F217" s="65" t="s">
        <v>34</v>
      </c>
      <c r="G217" s="65" t="s">
        <v>27</v>
      </c>
      <c r="H217" s="65" t="s">
        <v>0</v>
      </c>
      <c r="I217" s="65" t="s">
        <v>0</v>
      </c>
      <c r="J217" s="65" t="s">
        <v>0</v>
      </c>
      <c r="K217" s="69" t="s">
        <v>0</v>
      </c>
      <c r="L217" s="65" t="s">
        <v>0</v>
      </c>
      <c r="M217" s="63">
        <f>M218</f>
        <v>42487807.32</v>
      </c>
      <c r="N217" s="63">
        <f t="shared" si="69"/>
        <v>42785751.630000003</v>
      </c>
      <c r="O217" s="64">
        <f t="shared" si="69"/>
        <v>42487807.32</v>
      </c>
      <c r="P217" s="87">
        <f t="shared" si="64"/>
        <v>1</v>
      </c>
    </row>
    <row r="218" spans="1:18" ht="62.4" x14ac:dyDescent="0.25">
      <c r="A218" s="62" t="s">
        <v>254</v>
      </c>
      <c r="B218" s="65" t="s">
        <v>96</v>
      </c>
      <c r="C218" s="65" t="s">
        <v>12</v>
      </c>
      <c r="D218" s="65" t="s">
        <v>27</v>
      </c>
      <c r="E218" s="65" t="s">
        <v>30</v>
      </c>
      <c r="F218" s="65" t="s">
        <v>34</v>
      </c>
      <c r="G218" s="65" t="s">
        <v>27</v>
      </c>
      <c r="H218" s="65" t="s">
        <v>255</v>
      </c>
      <c r="I218" s="66" t="s">
        <v>0</v>
      </c>
      <c r="J218" s="66" t="s">
        <v>0</v>
      </c>
      <c r="K218" s="67" t="s">
        <v>0</v>
      </c>
      <c r="L218" s="66" t="s">
        <v>0</v>
      </c>
      <c r="M218" s="63">
        <f>M219</f>
        <v>42487807.32</v>
      </c>
      <c r="N218" s="63">
        <f t="shared" si="69"/>
        <v>42785751.630000003</v>
      </c>
      <c r="O218" s="64">
        <f t="shared" si="69"/>
        <v>42487807.32</v>
      </c>
      <c r="P218" s="87">
        <f t="shared" si="64"/>
        <v>1</v>
      </c>
    </row>
    <row r="219" spans="1:18" s="13" customFormat="1" ht="62.4" x14ac:dyDescent="0.25">
      <c r="A219" s="62" t="s">
        <v>165</v>
      </c>
      <c r="B219" s="65" t="s">
        <v>96</v>
      </c>
      <c r="C219" s="65" t="s">
        <v>12</v>
      </c>
      <c r="D219" s="65" t="s">
        <v>27</v>
      </c>
      <c r="E219" s="65" t="s">
        <v>30</v>
      </c>
      <c r="F219" s="65" t="s">
        <v>34</v>
      </c>
      <c r="G219" s="65" t="s">
        <v>27</v>
      </c>
      <c r="H219" s="65" t="s">
        <v>255</v>
      </c>
      <c r="I219" s="65" t="s">
        <v>166</v>
      </c>
      <c r="J219" s="65" t="s">
        <v>0</v>
      </c>
      <c r="K219" s="69" t="s">
        <v>0</v>
      </c>
      <c r="L219" s="65" t="s">
        <v>0</v>
      </c>
      <c r="M219" s="63">
        <f>M220+M223</f>
        <v>42487807.32</v>
      </c>
      <c r="N219" s="63">
        <f t="shared" ref="N219:O219" si="70">N220+N223</f>
        <v>42785751.630000003</v>
      </c>
      <c r="O219" s="64">
        <f t="shared" si="70"/>
        <v>42487807.32</v>
      </c>
      <c r="P219" s="87">
        <f t="shared" si="64"/>
        <v>1</v>
      </c>
      <c r="Q219" s="12"/>
      <c r="R219" s="12"/>
    </row>
    <row r="220" spans="1:18" s="13" customFormat="1" ht="15.6" x14ac:dyDescent="0.25">
      <c r="A220" s="62" t="s">
        <v>184</v>
      </c>
      <c r="B220" s="70" t="s">
        <v>0</v>
      </c>
      <c r="C220" s="70" t="s">
        <v>0</v>
      </c>
      <c r="D220" s="70" t="s">
        <v>0</v>
      </c>
      <c r="E220" s="70" t="s">
        <v>0</v>
      </c>
      <c r="F220" s="70" t="s">
        <v>0</v>
      </c>
      <c r="G220" s="70" t="s">
        <v>0</v>
      </c>
      <c r="H220" s="70" t="s">
        <v>0</v>
      </c>
      <c r="I220" s="70" t="s">
        <v>0</v>
      </c>
      <c r="J220" s="70" t="s">
        <v>0</v>
      </c>
      <c r="K220" s="71" t="s">
        <v>0</v>
      </c>
      <c r="L220" s="70" t="s">
        <v>0</v>
      </c>
      <c r="M220" s="63">
        <f>M221+M222</f>
        <v>39778159.490000002</v>
      </c>
      <c r="N220" s="63">
        <f t="shared" ref="N220:O220" si="71">N221+N222</f>
        <v>40076103.800000004</v>
      </c>
      <c r="O220" s="64">
        <f t="shared" si="71"/>
        <v>39778159.490000002</v>
      </c>
      <c r="P220" s="87">
        <f t="shared" si="64"/>
        <v>1</v>
      </c>
      <c r="Q220" s="12"/>
      <c r="R220" s="12"/>
    </row>
    <row r="221" spans="1:18" ht="31.2" x14ac:dyDescent="0.25">
      <c r="A221" s="90" t="s">
        <v>326</v>
      </c>
      <c r="B221" s="60" t="s">
        <v>96</v>
      </c>
      <c r="C221" s="60" t="s">
        <v>12</v>
      </c>
      <c r="D221" s="60" t="s">
        <v>27</v>
      </c>
      <c r="E221" s="60" t="s">
        <v>30</v>
      </c>
      <c r="F221" s="60" t="s">
        <v>34</v>
      </c>
      <c r="G221" s="60" t="s">
        <v>27</v>
      </c>
      <c r="H221" s="60" t="s">
        <v>255</v>
      </c>
      <c r="I221" s="60" t="s">
        <v>166</v>
      </c>
      <c r="J221" s="91" t="s">
        <v>185</v>
      </c>
      <c r="K221" s="92">
        <v>819</v>
      </c>
      <c r="L221" s="91">
        <v>2024</v>
      </c>
      <c r="M221" s="93">
        <v>1510390.61</v>
      </c>
      <c r="N221" s="93">
        <v>1808334.92</v>
      </c>
      <c r="O221" s="96">
        <v>1510390.61</v>
      </c>
      <c r="P221" s="87">
        <f t="shared" si="64"/>
        <v>1</v>
      </c>
    </row>
    <row r="222" spans="1:18" ht="46.8" x14ac:dyDescent="0.25">
      <c r="A222" s="90" t="s">
        <v>311</v>
      </c>
      <c r="B222" s="60" t="s">
        <v>96</v>
      </c>
      <c r="C222" s="60" t="s">
        <v>12</v>
      </c>
      <c r="D222" s="60" t="s">
        <v>27</v>
      </c>
      <c r="E222" s="60" t="s">
        <v>30</v>
      </c>
      <c r="F222" s="60" t="s">
        <v>34</v>
      </c>
      <c r="G222" s="60" t="s">
        <v>27</v>
      </c>
      <c r="H222" s="60" t="s">
        <v>255</v>
      </c>
      <c r="I222" s="60" t="s">
        <v>166</v>
      </c>
      <c r="J222" s="91" t="s">
        <v>312</v>
      </c>
      <c r="K222" s="92">
        <v>228</v>
      </c>
      <c r="L222" s="91">
        <v>2024</v>
      </c>
      <c r="M222" s="93">
        <v>38267768.880000003</v>
      </c>
      <c r="N222" s="93">
        <v>38267768.880000003</v>
      </c>
      <c r="O222" s="96">
        <v>38267768.880000003</v>
      </c>
      <c r="P222" s="87">
        <f t="shared" si="64"/>
        <v>1</v>
      </c>
    </row>
    <row r="223" spans="1:18" ht="31.2" x14ac:dyDescent="0.25">
      <c r="A223" s="62" t="s">
        <v>260</v>
      </c>
      <c r="B223" s="70" t="s">
        <v>0</v>
      </c>
      <c r="C223" s="70" t="s">
        <v>0</v>
      </c>
      <c r="D223" s="70" t="s">
        <v>0</v>
      </c>
      <c r="E223" s="70" t="s">
        <v>0</v>
      </c>
      <c r="F223" s="70" t="s">
        <v>0</v>
      </c>
      <c r="G223" s="70" t="s">
        <v>0</v>
      </c>
      <c r="H223" s="70" t="s">
        <v>0</v>
      </c>
      <c r="I223" s="70" t="s">
        <v>0</v>
      </c>
      <c r="J223" s="70" t="s">
        <v>0</v>
      </c>
      <c r="K223" s="71" t="s">
        <v>0</v>
      </c>
      <c r="L223" s="70" t="s">
        <v>0</v>
      </c>
      <c r="M223" s="63">
        <f>M224</f>
        <v>2709647.83</v>
      </c>
      <c r="N223" s="63">
        <f t="shared" ref="N223:O223" si="72">N224</f>
        <v>2709647.83</v>
      </c>
      <c r="O223" s="64">
        <f t="shared" si="72"/>
        <v>2709647.83</v>
      </c>
      <c r="P223" s="87">
        <f t="shared" si="64"/>
        <v>1</v>
      </c>
    </row>
    <row r="224" spans="1:18" ht="31.2" x14ac:dyDescent="0.25">
      <c r="A224" s="90" t="s">
        <v>256</v>
      </c>
      <c r="B224" s="60" t="s">
        <v>96</v>
      </c>
      <c r="C224" s="60" t="s">
        <v>12</v>
      </c>
      <c r="D224" s="60" t="s">
        <v>27</v>
      </c>
      <c r="E224" s="60" t="s">
        <v>30</v>
      </c>
      <c r="F224" s="60" t="s">
        <v>34</v>
      </c>
      <c r="G224" s="60" t="s">
        <v>27</v>
      </c>
      <c r="H224" s="60" t="s">
        <v>255</v>
      </c>
      <c r="I224" s="60" t="s">
        <v>166</v>
      </c>
      <c r="J224" s="91" t="s">
        <v>185</v>
      </c>
      <c r="K224" s="92" t="s">
        <v>292</v>
      </c>
      <c r="L224" s="91" t="s">
        <v>42</v>
      </c>
      <c r="M224" s="93">
        <f>3857711.2-1148063.37</f>
        <v>2709647.83</v>
      </c>
      <c r="N224" s="93">
        <v>2709647.83</v>
      </c>
      <c r="O224" s="96">
        <v>2709647.83</v>
      </c>
      <c r="P224" s="87">
        <f t="shared" si="64"/>
        <v>1</v>
      </c>
    </row>
    <row r="225" spans="1:16" ht="31.2" x14ac:dyDescent="0.25">
      <c r="A225" s="62" t="s">
        <v>116</v>
      </c>
      <c r="B225" s="65" t="s">
        <v>117</v>
      </c>
      <c r="C225" s="65" t="s">
        <v>0</v>
      </c>
      <c r="D225" s="65" t="s">
        <v>0</v>
      </c>
      <c r="E225" s="65" t="s">
        <v>0</v>
      </c>
      <c r="F225" s="65" t="s">
        <v>0</v>
      </c>
      <c r="G225" s="65" t="s">
        <v>0</v>
      </c>
      <c r="H225" s="66" t="s">
        <v>0</v>
      </c>
      <c r="I225" s="66" t="s">
        <v>0</v>
      </c>
      <c r="J225" s="66" t="s">
        <v>0</v>
      </c>
      <c r="K225" s="67" t="s">
        <v>0</v>
      </c>
      <c r="L225" s="66" t="s">
        <v>0</v>
      </c>
      <c r="M225" s="63">
        <f>M226</f>
        <v>1754743250.1800001</v>
      </c>
      <c r="N225" s="63">
        <f>N226</f>
        <v>940041689.89999986</v>
      </c>
      <c r="O225" s="64">
        <f>O226</f>
        <v>1371751804.75</v>
      </c>
      <c r="P225" s="87">
        <f t="shared" si="64"/>
        <v>0.78173932545931546</v>
      </c>
    </row>
    <row r="226" spans="1:16" ht="31.2" x14ac:dyDescent="0.25">
      <c r="A226" s="62" t="s">
        <v>118</v>
      </c>
      <c r="B226" s="65" t="s">
        <v>117</v>
      </c>
      <c r="C226" s="65" t="s">
        <v>11</v>
      </c>
      <c r="D226" s="65" t="s">
        <v>119</v>
      </c>
      <c r="E226" s="65" t="s">
        <v>0</v>
      </c>
      <c r="F226" s="65" t="s">
        <v>0</v>
      </c>
      <c r="G226" s="65" t="s">
        <v>0</v>
      </c>
      <c r="H226" s="66" t="s">
        <v>0</v>
      </c>
      <c r="I226" s="66" t="s">
        <v>0</v>
      </c>
      <c r="J226" s="66" t="s">
        <v>0</v>
      </c>
      <c r="K226" s="67" t="s">
        <v>0</v>
      </c>
      <c r="L226" s="66" t="s">
        <v>0</v>
      </c>
      <c r="M226" s="63">
        <f t="shared" ref="M226:O230" si="73">M227</f>
        <v>1754743250.1800001</v>
      </c>
      <c r="N226" s="63">
        <f t="shared" si="73"/>
        <v>940041689.89999986</v>
      </c>
      <c r="O226" s="64">
        <f t="shared" si="73"/>
        <v>1371751804.75</v>
      </c>
      <c r="P226" s="87">
        <f t="shared" si="64"/>
        <v>0.78173932545931546</v>
      </c>
    </row>
    <row r="227" spans="1:16" ht="31.2" x14ac:dyDescent="0.25">
      <c r="A227" s="62" t="s">
        <v>29</v>
      </c>
      <c r="B227" s="65" t="s">
        <v>117</v>
      </c>
      <c r="C227" s="65" t="s">
        <v>11</v>
      </c>
      <c r="D227" s="65" t="s">
        <v>119</v>
      </c>
      <c r="E227" s="65" t="s">
        <v>30</v>
      </c>
      <c r="F227" s="65" t="s">
        <v>0</v>
      </c>
      <c r="G227" s="65" t="s">
        <v>0</v>
      </c>
      <c r="H227" s="66" t="s">
        <v>0</v>
      </c>
      <c r="I227" s="66" t="s">
        <v>0</v>
      </c>
      <c r="J227" s="66" t="s">
        <v>0</v>
      </c>
      <c r="K227" s="67" t="s">
        <v>0</v>
      </c>
      <c r="L227" s="66" t="s">
        <v>0</v>
      </c>
      <c r="M227" s="63">
        <f t="shared" si="73"/>
        <v>1754743250.1800001</v>
      </c>
      <c r="N227" s="63">
        <f t="shared" si="73"/>
        <v>940041689.89999986</v>
      </c>
      <c r="O227" s="64">
        <f t="shared" si="73"/>
        <v>1371751804.75</v>
      </c>
      <c r="P227" s="87">
        <f t="shared" si="64"/>
        <v>0.78173932545931546</v>
      </c>
    </row>
    <row r="228" spans="1:16" ht="15.6" x14ac:dyDescent="0.25">
      <c r="A228" s="68" t="s">
        <v>120</v>
      </c>
      <c r="B228" s="65" t="s">
        <v>117</v>
      </c>
      <c r="C228" s="65" t="s">
        <v>11</v>
      </c>
      <c r="D228" s="65" t="s">
        <v>119</v>
      </c>
      <c r="E228" s="65" t="s">
        <v>30</v>
      </c>
      <c r="F228" s="65" t="s">
        <v>20</v>
      </c>
      <c r="G228" s="65" t="s">
        <v>0</v>
      </c>
      <c r="H228" s="65" t="s">
        <v>0</v>
      </c>
      <c r="I228" s="65" t="s">
        <v>0</v>
      </c>
      <c r="J228" s="65" t="s">
        <v>0</v>
      </c>
      <c r="K228" s="69" t="s">
        <v>0</v>
      </c>
      <c r="L228" s="65" t="s">
        <v>0</v>
      </c>
      <c r="M228" s="63">
        <f t="shared" si="73"/>
        <v>1754743250.1800001</v>
      </c>
      <c r="N228" s="63">
        <f t="shared" si="73"/>
        <v>940041689.89999986</v>
      </c>
      <c r="O228" s="64">
        <f t="shared" si="73"/>
        <v>1371751804.75</v>
      </c>
      <c r="P228" s="87">
        <f t="shared" si="64"/>
        <v>0.78173932545931546</v>
      </c>
    </row>
    <row r="229" spans="1:16" ht="15.6" x14ac:dyDescent="0.25">
      <c r="A229" s="68" t="s">
        <v>121</v>
      </c>
      <c r="B229" s="65" t="s">
        <v>117</v>
      </c>
      <c r="C229" s="65" t="s">
        <v>11</v>
      </c>
      <c r="D229" s="65" t="s">
        <v>119</v>
      </c>
      <c r="E229" s="65" t="s">
        <v>30</v>
      </c>
      <c r="F229" s="65" t="s">
        <v>20</v>
      </c>
      <c r="G229" s="65" t="s">
        <v>27</v>
      </c>
      <c r="H229" s="65" t="s">
        <v>0</v>
      </c>
      <c r="I229" s="65" t="s">
        <v>0</v>
      </c>
      <c r="J229" s="65" t="s">
        <v>0</v>
      </c>
      <c r="K229" s="69" t="s">
        <v>0</v>
      </c>
      <c r="L229" s="65" t="s">
        <v>0</v>
      </c>
      <c r="M229" s="63">
        <f t="shared" si="73"/>
        <v>1754743250.1800001</v>
      </c>
      <c r="N229" s="63">
        <f t="shared" si="73"/>
        <v>940041689.89999986</v>
      </c>
      <c r="O229" s="64">
        <f t="shared" si="73"/>
        <v>1371751804.75</v>
      </c>
      <c r="P229" s="87">
        <f t="shared" si="64"/>
        <v>0.78173932545931546</v>
      </c>
    </row>
    <row r="230" spans="1:16" ht="78" x14ac:dyDescent="0.25">
      <c r="A230" s="62" t="s">
        <v>122</v>
      </c>
      <c r="B230" s="65" t="s">
        <v>117</v>
      </c>
      <c r="C230" s="65" t="s">
        <v>11</v>
      </c>
      <c r="D230" s="65" t="s">
        <v>119</v>
      </c>
      <c r="E230" s="65" t="s">
        <v>30</v>
      </c>
      <c r="F230" s="65" t="s">
        <v>20</v>
      </c>
      <c r="G230" s="65" t="s">
        <v>27</v>
      </c>
      <c r="H230" s="65" t="s">
        <v>125</v>
      </c>
      <c r="I230" s="66" t="s">
        <v>0</v>
      </c>
      <c r="J230" s="66" t="s">
        <v>0</v>
      </c>
      <c r="K230" s="67" t="s">
        <v>0</v>
      </c>
      <c r="L230" s="66" t="s">
        <v>0</v>
      </c>
      <c r="M230" s="63">
        <f t="shared" si="73"/>
        <v>1754743250.1800001</v>
      </c>
      <c r="N230" s="63">
        <f t="shared" si="73"/>
        <v>940041689.89999986</v>
      </c>
      <c r="O230" s="64">
        <f t="shared" si="73"/>
        <v>1371751804.75</v>
      </c>
      <c r="P230" s="87">
        <f t="shared" si="64"/>
        <v>0.78173932545931546</v>
      </c>
    </row>
    <row r="231" spans="1:16" ht="62.4" x14ac:dyDescent="0.25">
      <c r="A231" s="62" t="s">
        <v>165</v>
      </c>
      <c r="B231" s="65" t="s">
        <v>117</v>
      </c>
      <c r="C231" s="65" t="s">
        <v>11</v>
      </c>
      <c r="D231" s="65" t="s">
        <v>119</v>
      </c>
      <c r="E231" s="65" t="s">
        <v>30</v>
      </c>
      <c r="F231" s="65" t="s">
        <v>20</v>
      </c>
      <c r="G231" s="65" t="s">
        <v>27</v>
      </c>
      <c r="H231" s="65" t="s">
        <v>125</v>
      </c>
      <c r="I231" s="65" t="s">
        <v>166</v>
      </c>
      <c r="J231" s="65" t="s">
        <v>0</v>
      </c>
      <c r="K231" s="69" t="s">
        <v>0</v>
      </c>
      <c r="L231" s="65" t="s">
        <v>0</v>
      </c>
      <c r="M231" s="63">
        <f>M232+M234+M236+M238+M240+M242+M244+M246+M250+M252+M248</f>
        <v>1754743250.1800001</v>
      </c>
      <c r="N231" s="63">
        <f t="shared" ref="N231:O231" si="74">N232+N234+N236+N238+N240+N242+N244+N246+N250+N252+N248</f>
        <v>940041689.89999986</v>
      </c>
      <c r="O231" s="64">
        <f t="shared" si="74"/>
        <v>1371751804.75</v>
      </c>
      <c r="P231" s="87">
        <f t="shared" si="64"/>
        <v>0.78173932545931546</v>
      </c>
    </row>
    <row r="232" spans="1:16" ht="15.6" x14ac:dyDescent="0.25">
      <c r="A232" s="62" t="s">
        <v>184</v>
      </c>
      <c r="B232" s="70" t="s">
        <v>0</v>
      </c>
      <c r="C232" s="70" t="s">
        <v>0</v>
      </c>
      <c r="D232" s="70" t="s">
        <v>0</v>
      </c>
      <c r="E232" s="70" t="s">
        <v>0</v>
      </c>
      <c r="F232" s="70" t="s">
        <v>0</v>
      </c>
      <c r="G232" s="70" t="s">
        <v>0</v>
      </c>
      <c r="H232" s="70" t="s">
        <v>0</v>
      </c>
      <c r="I232" s="70" t="s">
        <v>0</v>
      </c>
      <c r="J232" s="70" t="s">
        <v>0</v>
      </c>
      <c r="K232" s="71" t="s">
        <v>0</v>
      </c>
      <c r="L232" s="70" t="s">
        <v>0</v>
      </c>
      <c r="M232" s="63">
        <f>M233</f>
        <v>294936249.18000001</v>
      </c>
      <c r="N232" s="63">
        <f t="shared" ref="N232:O232" si="75">N233</f>
        <v>229819670.69999999</v>
      </c>
      <c r="O232" s="64">
        <f t="shared" si="75"/>
        <v>255605019.69</v>
      </c>
      <c r="P232" s="87">
        <f t="shared" si="64"/>
        <v>0.86664497972239385</v>
      </c>
    </row>
    <row r="233" spans="1:16" ht="31.2" x14ac:dyDescent="0.25">
      <c r="A233" s="90" t="s">
        <v>257</v>
      </c>
      <c r="B233" s="60" t="s">
        <v>117</v>
      </c>
      <c r="C233" s="60" t="s">
        <v>11</v>
      </c>
      <c r="D233" s="60" t="s">
        <v>119</v>
      </c>
      <c r="E233" s="60" t="s">
        <v>30</v>
      </c>
      <c r="F233" s="60" t="s">
        <v>20</v>
      </c>
      <c r="G233" s="60" t="s">
        <v>27</v>
      </c>
      <c r="H233" s="60" t="s">
        <v>125</v>
      </c>
      <c r="I233" s="60" t="s">
        <v>166</v>
      </c>
      <c r="J233" s="91" t="s">
        <v>267</v>
      </c>
      <c r="K233" s="92" t="s">
        <v>353</v>
      </c>
      <c r="L233" s="91" t="s">
        <v>40</v>
      </c>
      <c r="M233" s="93">
        <f>60000000+175423611.9+51599999.99+7912637.29</f>
        <v>294936249.18000001</v>
      </c>
      <c r="N233" s="93">
        <v>229819670.69999999</v>
      </c>
      <c r="O233" s="96">
        <v>255605019.69</v>
      </c>
      <c r="P233" s="87">
        <f t="shared" si="64"/>
        <v>0.86664497972239385</v>
      </c>
    </row>
    <row r="234" spans="1:16" ht="15.6" x14ac:dyDescent="0.25">
      <c r="A234" s="62" t="s">
        <v>187</v>
      </c>
      <c r="B234" s="71" t="s">
        <v>0</v>
      </c>
      <c r="C234" s="71" t="s">
        <v>0</v>
      </c>
      <c r="D234" s="71" t="s">
        <v>0</v>
      </c>
      <c r="E234" s="71" t="s">
        <v>0</v>
      </c>
      <c r="F234" s="71" t="s">
        <v>0</v>
      </c>
      <c r="G234" s="71" t="s">
        <v>0</v>
      </c>
      <c r="H234" s="71" t="s">
        <v>0</v>
      </c>
      <c r="I234" s="71" t="s">
        <v>0</v>
      </c>
      <c r="J234" s="71" t="s">
        <v>0</v>
      </c>
      <c r="K234" s="71" t="s">
        <v>0</v>
      </c>
      <c r="L234" s="71" t="s">
        <v>0</v>
      </c>
      <c r="M234" s="63">
        <f>M235</f>
        <v>130000000</v>
      </c>
      <c r="N234" s="63">
        <f t="shared" ref="N234:O234" si="76">N235</f>
        <v>22848341.879999999</v>
      </c>
      <c r="O234" s="64">
        <f t="shared" si="76"/>
        <v>107707623.78</v>
      </c>
      <c r="P234" s="87">
        <f t="shared" si="64"/>
        <v>0.82852018292307694</v>
      </c>
    </row>
    <row r="235" spans="1:16" ht="31.2" x14ac:dyDescent="0.25">
      <c r="A235" s="90" t="s">
        <v>336</v>
      </c>
      <c r="B235" s="61" t="s">
        <v>117</v>
      </c>
      <c r="C235" s="61" t="s">
        <v>11</v>
      </c>
      <c r="D235" s="61" t="s">
        <v>119</v>
      </c>
      <c r="E235" s="61" t="s">
        <v>30</v>
      </c>
      <c r="F235" s="61" t="s">
        <v>20</v>
      </c>
      <c r="G235" s="61" t="s">
        <v>27</v>
      </c>
      <c r="H235" s="61" t="s">
        <v>125</v>
      </c>
      <c r="I235" s="61" t="s">
        <v>166</v>
      </c>
      <c r="J235" s="92" t="s">
        <v>267</v>
      </c>
      <c r="K235" s="92" t="s">
        <v>150</v>
      </c>
      <c r="L235" s="92" t="s">
        <v>40</v>
      </c>
      <c r="M235" s="93">
        <v>130000000</v>
      </c>
      <c r="N235" s="93">
        <v>22848341.879999999</v>
      </c>
      <c r="O235" s="96">
        <v>107707623.78</v>
      </c>
      <c r="P235" s="87">
        <f t="shared" si="64"/>
        <v>0.82852018292307694</v>
      </c>
    </row>
    <row r="236" spans="1:16" ht="15.6" x14ac:dyDescent="0.25">
      <c r="A236" s="62" t="s">
        <v>189</v>
      </c>
      <c r="B236" s="70" t="s">
        <v>0</v>
      </c>
      <c r="C236" s="70" t="s">
        <v>0</v>
      </c>
      <c r="D236" s="70" t="s">
        <v>0</v>
      </c>
      <c r="E236" s="70" t="s">
        <v>0</v>
      </c>
      <c r="F236" s="70" t="s">
        <v>0</v>
      </c>
      <c r="G236" s="70" t="s">
        <v>0</v>
      </c>
      <c r="H236" s="70" t="s">
        <v>0</v>
      </c>
      <c r="I236" s="70" t="s">
        <v>0</v>
      </c>
      <c r="J236" s="70" t="s">
        <v>0</v>
      </c>
      <c r="K236" s="71" t="s">
        <v>0</v>
      </c>
      <c r="L236" s="70" t="s">
        <v>0</v>
      </c>
      <c r="M236" s="63">
        <f>M237</f>
        <v>126400000</v>
      </c>
      <c r="N236" s="63">
        <f t="shared" ref="N236:O236" si="77">N237</f>
        <v>161246153.81999999</v>
      </c>
      <c r="O236" s="64">
        <f t="shared" si="77"/>
        <v>121665826.63</v>
      </c>
      <c r="P236" s="87">
        <f t="shared" si="64"/>
        <v>0.96254609675632907</v>
      </c>
    </row>
    <row r="237" spans="1:16" ht="31.2" x14ac:dyDescent="0.25">
      <c r="A237" s="90" t="s">
        <v>258</v>
      </c>
      <c r="B237" s="60" t="s">
        <v>117</v>
      </c>
      <c r="C237" s="60" t="s">
        <v>11</v>
      </c>
      <c r="D237" s="60" t="s">
        <v>119</v>
      </c>
      <c r="E237" s="60" t="s">
        <v>30</v>
      </c>
      <c r="F237" s="60" t="s">
        <v>20</v>
      </c>
      <c r="G237" s="60" t="s">
        <v>27</v>
      </c>
      <c r="H237" s="60" t="s">
        <v>125</v>
      </c>
      <c r="I237" s="60" t="s">
        <v>166</v>
      </c>
      <c r="J237" s="91" t="s">
        <v>267</v>
      </c>
      <c r="K237" s="92" t="s">
        <v>150</v>
      </c>
      <c r="L237" s="91" t="s">
        <v>40</v>
      </c>
      <c r="M237" s="93">
        <v>126400000</v>
      </c>
      <c r="N237" s="93">
        <v>161246153.81999999</v>
      </c>
      <c r="O237" s="96">
        <v>121665826.63</v>
      </c>
      <c r="P237" s="87">
        <f t="shared" si="64"/>
        <v>0.96254609675632907</v>
      </c>
    </row>
    <row r="238" spans="1:16" ht="15.6" x14ac:dyDescent="0.25">
      <c r="A238" s="62" t="s">
        <v>167</v>
      </c>
      <c r="B238" s="71" t="s">
        <v>0</v>
      </c>
      <c r="C238" s="71" t="s">
        <v>0</v>
      </c>
      <c r="D238" s="71" t="s">
        <v>0</v>
      </c>
      <c r="E238" s="71" t="s">
        <v>0</v>
      </c>
      <c r="F238" s="71" t="s">
        <v>0</v>
      </c>
      <c r="G238" s="71" t="s">
        <v>0</v>
      </c>
      <c r="H238" s="71" t="s">
        <v>0</v>
      </c>
      <c r="I238" s="71" t="s">
        <v>0</v>
      </c>
      <c r="J238" s="71" t="s">
        <v>0</v>
      </c>
      <c r="K238" s="71" t="s">
        <v>0</v>
      </c>
      <c r="L238" s="71" t="s">
        <v>0</v>
      </c>
      <c r="M238" s="63">
        <f>M239</f>
        <v>244200000</v>
      </c>
      <c r="N238" s="63">
        <f>N239</f>
        <v>99599256.920000002</v>
      </c>
      <c r="O238" s="64">
        <f>O239</f>
        <v>244162512.80000001</v>
      </c>
      <c r="P238" s="87">
        <f t="shared" si="64"/>
        <v>0.9998464897624898</v>
      </c>
    </row>
    <row r="239" spans="1:16" ht="31.2" x14ac:dyDescent="0.25">
      <c r="A239" s="90" t="s">
        <v>337</v>
      </c>
      <c r="B239" s="61" t="s">
        <v>117</v>
      </c>
      <c r="C239" s="61" t="s">
        <v>11</v>
      </c>
      <c r="D239" s="61" t="s">
        <v>119</v>
      </c>
      <c r="E239" s="61" t="s">
        <v>30</v>
      </c>
      <c r="F239" s="61" t="s">
        <v>20</v>
      </c>
      <c r="G239" s="61" t="s">
        <v>27</v>
      </c>
      <c r="H239" s="61" t="s">
        <v>125</v>
      </c>
      <c r="I239" s="61" t="s">
        <v>166</v>
      </c>
      <c r="J239" s="92" t="s">
        <v>267</v>
      </c>
      <c r="K239" s="92" t="s">
        <v>353</v>
      </c>
      <c r="L239" s="92">
        <v>2025</v>
      </c>
      <c r="M239" s="93">
        <f>165000000+79200000</f>
        <v>244200000</v>
      </c>
      <c r="N239" s="93">
        <v>99599256.920000002</v>
      </c>
      <c r="O239" s="96">
        <v>244162512.80000001</v>
      </c>
      <c r="P239" s="87">
        <f t="shared" si="64"/>
        <v>0.9998464897624898</v>
      </c>
    </row>
    <row r="240" spans="1:16" ht="15.6" x14ac:dyDescent="0.25">
      <c r="A240" s="62" t="s">
        <v>207</v>
      </c>
      <c r="B240" s="71" t="s">
        <v>0</v>
      </c>
      <c r="C240" s="71" t="s">
        <v>0</v>
      </c>
      <c r="D240" s="71" t="s">
        <v>0</v>
      </c>
      <c r="E240" s="71" t="s">
        <v>0</v>
      </c>
      <c r="F240" s="71" t="s">
        <v>0</v>
      </c>
      <c r="G240" s="71" t="s">
        <v>0</v>
      </c>
      <c r="H240" s="71" t="s">
        <v>0</v>
      </c>
      <c r="I240" s="71" t="s">
        <v>0</v>
      </c>
      <c r="J240" s="71" t="s">
        <v>0</v>
      </c>
      <c r="K240" s="71" t="s">
        <v>0</v>
      </c>
      <c r="L240" s="71" t="s">
        <v>0</v>
      </c>
      <c r="M240" s="63">
        <f>M241</f>
        <v>130000000</v>
      </c>
      <c r="N240" s="63">
        <f>N241</f>
        <v>11715262.460000001</v>
      </c>
      <c r="O240" s="64">
        <f>O241</f>
        <v>102541014.97</v>
      </c>
      <c r="P240" s="87">
        <f t="shared" si="64"/>
        <v>0.78877703823076917</v>
      </c>
    </row>
    <row r="241" spans="1:19" ht="31.2" x14ac:dyDescent="0.25">
      <c r="A241" s="90" t="s">
        <v>334</v>
      </c>
      <c r="B241" s="61" t="s">
        <v>117</v>
      </c>
      <c r="C241" s="61" t="s">
        <v>11</v>
      </c>
      <c r="D241" s="61" t="s">
        <v>119</v>
      </c>
      <c r="E241" s="61" t="s">
        <v>30</v>
      </c>
      <c r="F241" s="61" t="s">
        <v>20</v>
      </c>
      <c r="G241" s="61" t="s">
        <v>27</v>
      </c>
      <c r="H241" s="61" t="s">
        <v>125</v>
      </c>
      <c r="I241" s="61" t="s">
        <v>166</v>
      </c>
      <c r="J241" s="92" t="s">
        <v>267</v>
      </c>
      <c r="K241" s="92" t="s">
        <v>150</v>
      </c>
      <c r="L241" s="92">
        <v>2025</v>
      </c>
      <c r="M241" s="93">
        <v>130000000</v>
      </c>
      <c r="N241" s="93">
        <v>11715262.460000001</v>
      </c>
      <c r="O241" s="96">
        <v>102541014.97</v>
      </c>
      <c r="P241" s="87">
        <f t="shared" si="64"/>
        <v>0.78877703823076917</v>
      </c>
    </row>
    <row r="242" spans="1:19" ht="15.6" x14ac:dyDescent="0.25">
      <c r="A242" s="62" t="s">
        <v>210</v>
      </c>
      <c r="B242" s="71" t="s">
        <v>0</v>
      </c>
      <c r="C242" s="71" t="s">
        <v>0</v>
      </c>
      <c r="D242" s="71" t="s">
        <v>0</v>
      </c>
      <c r="E242" s="71" t="s">
        <v>0</v>
      </c>
      <c r="F242" s="71" t="s">
        <v>0</v>
      </c>
      <c r="G242" s="71" t="s">
        <v>0</v>
      </c>
      <c r="H242" s="71" t="s">
        <v>0</v>
      </c>
      <c r="I242" s="71" t="s">
        <v>0</v>
      </c>
      <c r="J242" s="71" t="s">
        <v>0</v>
      </c>
      <c r="K242" s="71" t="s">
        <v>0</v>
      </c>
      <c r="L242" s="71" t="s">
        <v>0</v>
      </c>
      <c r="M242" s="63">
        <f>M243</f>
        <v>130000000</v>
      </c>
      <c r="N242" s="63">
        <f>N243</f>
        <v>52056480.840000004</v>
      </c>
      <c r="O242" s="64">
        <f>O243</f>
        <v>73972798.379999995</v>
      </c>
      <c r="P242" s="87">
        <f t="shared" si="64"/>
        <v>0.569021526</v>
      </c>
    </row>
    <row r="243" spans="1:19" ht="31.2" x14ac:dyDescent="0.25">
      <c r="A243" s="90" t="s">
        <v>331</v>
      </c>
      <c r="B243" s="61" t="s">
        <v>117</v>
      </c>
      <c r="C243" s="61" t="s">
        <v>11</v>
      </c>
      <c r="D243" s="61" t="s">
        <v>119</v>
      </c>
      <c r="E243" s="61" t="s">
        <v>30</v>
      </c>
      <c r="F243" s="61" t="s">
        <v>20</v>
      </c>
      <c r="G243" s="61" t="s">
        <v>27</v>
      </c>
      <c r="H243" s="61" t="s">
        <v>125</v>
      </c>
      <c r="I243" s="61" t="s">
        <v>166</v>
      </c>
      <c r="J243" s="92" t="s">
        <v>267</v>
      </c>
      <c r="K243" s="92" t="s">
        <v>150</v>
      </c>
      <c r="L243" s="92">
        <v>2025</v>
      </c>
      <c r="M243" s="93">
        <v>130000000</v>
      </c>
      <c r="N243" s="93">
        <v>52056480.840000004</v>
      </c>
      <c r="O243" s="96">
        <v>73972798.379999995</v>
      </c>
      <c r="P243" s="87">
        <f t="shared" si="64"/>
        <v>0.569021526</v>
      </c>
    </row>
    <row r="244" spans="1:19" ht="15.6" x14ac:dyDescent="0.25">
      <c r="A244" s="62" t="s">
        <v>272</v>
      </c>
      <c r="B244" s="71" t="s">
        <v>0</v>
      </c>
      <c r="C244" s="71" t="s">
        <v>0</v>
      </c>
      <c r="D244" s="71" t="s">
        <v>0</v>
      </c>
      <c r="E244" s="71" t="s">
        <v>0</v>
      </c>
      <c r="F244" s="71" t="s">
        <v>0</v>
      </c>
      <c r="G244" s="71" t="s">
        <v>0</v>
      </c>
      <c r="H244" s="71" t="s">
        <v>0</v>
      </c>
      <c r="I244" s="71" t="s">
        <v>0</v>
      </c>
      <c r="J244" s="71" t="s">
        <v>0</v>
      </c>
      <c r="K244" s="71" t="s">
        <v>0</v>
      </c>
      <c r="L244" s="71" t="s">
        <v>0</v>
      </c>
      <c r="M244" s="63">
        <f>M245</f>
        <v>130000000</v>
      </c>
      <c r="N244" s="63">
        <f>N245</f>
        <v>106773750</v>
      </c>
      <c r="O244" s="64">
        <f>O245</f>
        <v>123884114.45999999</v>
      </c>
      <c r="P244" s="87">
        <f t="shared" si="64"/>
        <v>0.95295472661538461</v>
      </c>
    </row>
    <row r="245" spans="1:19" ht="31.2" x14ac:dyDescent="0.25">
      <c r="A245" s="90" t="s">
        <v>333</v>
      </c>
      <c r="B245" s="61" t="s">
        <v>117</v>
      </c>
      <c r="C245" s="61" t="s">
        <v>11</v>
      </c>
      <c r="D245" s="61" t="s">
        <v>119</v>
      </c>
      <c r="E245" s="61" t="s">
        <v>30</v>
      </c>
      <c r="F245" s="61" t="s">
        <v>20</v>
      </c>
      <c r="G245" s="61" t="s">
        <v>27</v>
      </c>
      <c r="H245" s="61" t="s">
        <v>125</v>
      </c>
      <c r="I245" s="61" t="s">
        <v>166</v>
      </c>
      <c r="J245" s="92" t="s">
        <v>267</v>
      </c>
      <c r="K245" s="92" t="s">
        <v>150</v>
      </c>
      <c r="L245" s="92">
        <v>2025</v>
      </c>
      <c r="M245" s="93">
        <v>130000000</v>
      </c>
      <c r="N245" s="93">
        <v>106773750</v>
      </c>
      <c r="O245" s="96">
        <v>123884114.45999999</v>
      </c>
      <c r="P245" s="87">
        <f t="shared" si="64"/>
        <v>0.95295472661538461</v>
      </c>
    </row>
    <row r="246" spans="1:19" s="22" customFormat="1" ht="15.6" x14ac:dyDescent="0.25">
      <c r="A246" s="62" t="s">
        <v>180</v>
      </c>
      <c r="B246" s="70" t="s">
        <v>0</v>
      </c>
      <c r="C246" s="70" t="s">
        <v>0</v>
      </c>
      <c r="D246" s="70" t="s">
        <v>0</v>
      </c>
      <c r="E246" s="70" t="s">
        <v>0</v>
      </c>
      <c r="F246" s="70" t="s">
        <v>0</v>
      </c>
      <c r="G246" s="70" t="s">
        <v>0</v>
      </c>
      <c r="H246" s="70" t="s">
        <v>0</v>
      </c>
      <c r="I246" s="70" t="s">
        <v>0</v>
      </c>
      <c r="J246" s="70" t="s">
        <v>0</v>
      </c>
      <c r="K246" s="71" t="s">
        <v>0</v>
      </c>
      <c r="L246" s="70" t="s">
        <v>0</v>
      </c>
      <c r="M246" s="63">
        <f>M247</f>
        <v>209207001</v>
      </c>
      <c r="N246" s="63">
        <f t="shared" ref="N246:O246" si="78">N247</f>
        <v>141665455.28</v>
      </c>
      <c r="O246" s="64">
        <f t="shared" si="78"/>
        <v>41665455.280000001</v>
      </c>
      <c r="P246" s="87">
        <f t="shared" si="64"/>
        <v>0.19915899124236289</v>
      </c>
      <c r="Q246" s="23"/>
      <c r="R246" s="23"/>
    </row>
    <row r="247" spans="1:19" s="22" customFormat="1" ht="31.2" x14ac:dyDescent="0.25">
      <c r="A247" s="90" t="s">
        <v>268</v>
      </c>
      <c r="B247" s="60" t="s">
        <v>117</v>
      </c>
      <c r="C247" s="60" t="s">
        <v>11</v>
      </c>
      <c r="D247" s="60" t="s">
        <v>119</v>
      </c>
      <c r="E247" s="60" t="s">
        <v>30</v>
      </c>
      <c r="F247" s="60" t="s">
        <v>20</v>
      </c>
      <c r="G247" s="60" t="s">
        <v>27</v>
      </c>
      <c r="H247" s="60" t="s">
        <v>125</v>
      </c>
      <c r="I247" s="60" t="s">
        <v>166</v>
      </c>
      <c r="J247" s="91" t="s">
        <v>267</v>
      </c>
      <c r="K247" s="92" t="s">
        <v>150</v>
      </c>
      <c r="L247" s="91">
        <v>2025</v>
      </c>
      <c r="M247" s="93">
        <f>214207001-5000000</f>
        <v>209207001</v>
      </c>
      <c r="N247" s="93">
        <v>141665455.28</v>
      </c>
      <c r="O247" s="96">
        <v>41665455.280000001</v>
      </c>
      <c r="P247" s="87">
        <f t="shared" si="64"/>
        <v>0.19915899124236289</v>
      </c>
      <c r="Q247" s="23"/>
      <c r="R247" s="23"/>
    </row>
    <row r="248" spans="1:19" ht="15.6" x14ac:dyDescent="0.25">
      <c r="A248" s="62" t="s">
        <v>273</v>
      </c>
      <c r="B248" s="71" t="s">
        <v>0</v>
      </c>
      <c r="C248" s="71" t="s">
        <v>0</v>
      </c>
      <c r="D248" s="71" t="s">
        <v>0</v>
      </c>
      <c r="E248" s="71" t="s">
        <v>0</v>
      </c>
      <c r="F248" s="71" t="s">
        <v>0</v>
      </c>
      <c r="G248" s="71" t="s">
        <v>0</v>
      </c>
      <c r="H248" s="71" t="s">
        <v>0</v>
      </c>
      <c r="I248" s="71" t="s">
        <v>0</v>
      </c>
      <c r="J248" s="71" t="s">
        <v>0</v>
      </c>
      <c r="K248" s="71" t="s">
        <v>0</v>
      </c>
      <c r="L248" s="71" t="s">
        <v>0</v>
      </c>
      <c r="M248" s="63">
        <f>M249</f>
        <v>100000000</v>
      </c>
      <c r="N248" s="63">
        <f>N249</f>
        <v>4439104.18</v>
      </c>
      <c r="O248" s="64">
        <f>O249</f>
        <v>99493043.609999999</v>
      </c>
      <c r="P248" s="87">
        <f t="shared" si="64"/>
        <v>0.99493043609999998</v>
      </c>
    </row>
    <row r="249" spans="1:19" ht="31.2" x14ac:dyDescent="0.25">
      <c r="A249" s="90" t="s">
        <v>372</v>
      </c>
      <c r="B249" s="61" t="s">
        <v>117</v>
      </c>
      <c r="C249" s="61" t="s">
        <v>11</v>
      </c>
      <c r="D249" s="61" t="s">
        <v>119</v>
      </c>
      <c r="E249" s="61" t="s">
        <v>30</v>
      </c>
      <c r="F249" s="61" t="s">
        <v>20</v>
      </c>
      <c r="G249" s="61" t="s">
        <v>27</v>
      </c>
      <c r="H249" s="61" t="s">
        <v>125</v>
      </c>
      <c r="I249" s="61" t="s">
        <v>166</v>
      </c>
      <c r="J249" s="92" t="s">
        <v>267</v>
      </c>
      <c r="K249" s="92" t="s">
        <v>150</v>
      </c>
      <c r="L249" s="92">
        <v>2025</v>
      </c>
      <c r="M249" s="93">
        <v>100000000</v>
      </c>
      <c r="N249" s="93">
        <v>4439104.18</v>
      </c>
      <c r="O249" s="96">
        <v>99493043.609999999</v>
      </c>
      <c r="P249" s="87">
        <f t="shared" si="64"/>
        <v>0.99493043609999998</v>
      </c>
    </row>
    <row r="250" spans="1:19" ht="15.6" x14ac:dyDescent="0.25">
      <c r="A250" s="62" t="s">
        <v>352</v>
      </c>
      <c r="B250" s="71" t="s">
        <v>0</v>
      </c>
      <c r="C250" s="71" t="s">
        <v>0</v>
      </c>
      <c r="D250" s="71" t="s">
        <v>0</v>
      </c>
      <c r="E250" s="71" t="s">
        <v>0</v>
      </c>
      <c r="F250" s="71" t="s">
        <v>0</v>
      </c>
      <c r="G250" s="71" t="s">
        <v>0</v>
      </c>
      <c r="H250" s="71" t="s">
        <v>0</v>
      </c>
      <c r="I250" s="71" t="s">
        <v>0</v>
      </c>
      <c r="J250" s="71" t="s">
        <v>0</v>
      </c>
      <c r="K250" s="71" t="s">
        <v>0</v>
      </c>
      <c r="L250" s="71" t="s">
        <v>0</v>
      </c>
      <c r="M250" s="63">
        <f>M251</f>
        <v>130000000</v>
      </c>
      <c r="N250" s="63">
        <f>N251</f>
        <v>102014889.65000001</v>
      </c>
      <c r="O250" s="64">
        <f>O251</f>
        <v>106849078.95</v>
      </c>
      <c r="P250" s="87">
        <f t="shared" si="64"/>
        <v>0.82191599192307696</v>
      </c>
    </row>
    <row r="251" spans="1:19" ht="31.2" x14ac:dyDescent="0.25">
      <c r="A251" s="90" t="s">
        <v>332</v>
      </c>
      <c r="B251" s="61" t="s">
        <v>117</v>
      </c>
      <c r="C251" s="61" t="s">
        <v>11</v>
      </c>
      <c r="D251" s="61" t="s">
        <v>119</v>
      </c>
      <c r="E251" s="61" t="s">
        <v>30</v>
      </c>
      <c r="F251" s="61" t="s">
        <v>20</v>
      </c>
      <c r="G251" s="61" t="s">
        <v>27</v>
      </c>
      <c r="H251" s="61" t="s">
        <v>125</v>
      </c>
      <c r="I251" s="61" t="s">
        <v>166</v>
      </c>
      <c r="J251" s="92" t="s">
        <v>267</v>
      </c>
      <c r="K251" s="92" t="s">
        <v>150</v>
      </c>
      <c r="L251" s="92">
        <v>2025</v>
      </c>
      <c r="M251" s="93">
        <v>130000000</v>
      </c>
      <c r="N251" s="93">
        <v>102014889.65000001</v>
      </c>
      <c r="O251" s="96">
        <v>106849078.95</v>
      </c>
      <c r="P251" s="87">
        <f t="shared" si="64"/>
        <v>0.82191599192307696</v>
      </c>
    </row>
    <row r="252" spans="1:19" ht="31.2" x14ac:dyDescent="0.25">
      <c r="A252" s="62" t="s">
        <v>194</v>
      </c>
      <c r="B252" s="71" t="s">
        <v>0</v>
      </c>
      <c r="C252" s="71" t="s">
        <v>0</v>
      </c>
      <c r="D252" s="71" t="s">
        <v>0</v>
      </c>
      <c r="E252" s="71" t="s">
        <v>0</v>
      </c>
      <c r="F252" s="71" t="s">
        <v>0</v>
      </c>
      <c r="G252" s="71" t="s">
        <v>0</v>
      </c>
      <c r="H252" s="71" t="s">
        <v>0</v>
      </c>
      <c r="I252" s="71" t="s">
        <v>0</v>
      </c>
      <c r="J252" s="71" t="s">
        <v>0</v>
      </c>
      <c r="K252" s="71" t="s">
        <v>0</v>
      </c>
      <c r="L252" s="71" t="s">
        <v>0</v>
      </c>
      <c r="M252" s="63">
        <f>M253</f>
        <v>130000000</v>
      </c>
      <c r="N252" s="63">
        <f>N253</f>
        <v>7863324.1699999999</v>
      </c>
      <c r="O252" s="64">
        <f>O253</f>
        <v>94205316.200000003</v>
      </c>
      <c r="P252" s="87">
        <f t="shared" si="64"/>
        <v>0.72465627846153846</v>
      </c>
    </row>
    <row r="253" spans="1:19" ht="31.2" x14ac:dyDescent="0.25">
      <c r="A253" s="90" t="s">
        <v>335</v>
      </c>
      <c r="B253" s="61" t="s">
        <v>117</v>
      </c>
      <c r="C253" s="61" t="s">
        <v>11</v>
      </c>
      <c r="D253" s="61" t="s">
        <v>119</v>
      </c>
      <c r="E253" s="61" t="s">
        <v>30</v>
      </c>
      <c r="F253" s="61" t="s">
        <v>20</v>
      </c>
      <c r="G253" s="61" t="s">
        <v>27</v>
      </c>
      <c r="H253" s="61" t="s">
        <v>125</v>
      </c>
      <c r="I253" s="61" t="s">
        <v>166</v>
      </c>
      <c r="J253" s="92" t="s">
        <v>267</v>
      </c>
      <c r="K253" s="92" t="s">
        <v>150</v>
      </c>
      <c r="L253" s="92">
        <v>2025</v>
      </c>
      <c r="M253" s="93">
        <v>130000000</v>
      </c>
      <c r="N253" s="93">
        <v>7863324.1699999999</v>
      </c>
      <c r="O253" s="96">
        <v>94205316.200000003</v>
      </c>
      <c r="P253" s="87">
        <f t="shared" si="64"/>
        <v>0.72465627846153846</v>
      </c>
    </row>
    <row r="254" spans="1:19" ht="21.75" customHeight="1" x14ac:dyDescent="0.25"/>
    <row r="255" spans="1:19" ht="21" x14ac:dyDescent="0.4">
      <c r="A255" s="119" t="s">
        <v>410</v>
      </c>
      <c r="B255" s="119"/>
      <c r="C255" s="119"/>
      <c r="D255" s="119"/>
      <c r="E255"/>
      <c r="F255"/>
      <c r="G255"/>
      <c r="H255"/>
      <c r="I255"/>
      <c r="J255"/>
      <c r="K255"/>
      <c r="L255"/>
      <c r="M255" s="120" t="s">
        <v>411</v>
      </c>
      <c r="N255" s="120"/>
      <c r="O255" s="120"/>
      <c r="P255" s="120"/>
      <c r="S255" s="9"/>
    </row>
    <row r="256" spans="1:19" ht="144.75" customHeight="1" x14ac:dyDescent="0.4">
      <c r="A256" s="107"/>
      <c r="B256" s="107"/>
      <c r="C256" s="107"/>
      <c r="D256" s="107"/>
      <c r="E256"/>
      <c r="F256"/>
      <c r="G256"/>
      <c r="H256"/>
      <c r="I256"/>
      <c r="J256"/>
      <c r="K256"/>
      <c r="L256"/>
      <c r="M256" s="108"/>
      <c r="N256" s="108"/>
      <c r="O256" s="108"/>
      <c r="P256" s="108"/>
      <c r="S256" s="9"/>
    </row>
    <row r="257" spans="1:19" ht="21" x14ac:dyDescent="0.4">
      <c r="A257" s="107"/>
      <c r="B257" s="107"/>
      <c r="C257" s="107"/>
      <c r="D257" s="107"/>
      <c r="E257"/>
      <c r="F257"/>
      <c r="G257"/>
      <c r="H257"/>
      <c r="I257"/>
      <c r="J257"/>
      <c r="K257"/>
      <c r="L257"/>
      <c r="M257" s="108"/>
      <c r="N257" s="108"/>
      <c r="O257" s="108"/>
      <c r="P257" s="108"/>
      <c r="S257" s="9"/>
    </row>
    <row r="258" spans="1:19" ht="18" x14ac:dyDescent="0.35">
      <c r="A258" s="109" t="s">
        <v>412</v>
      </c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S258" s="9"/>
    </row>
    <row r="259" spans="1:19" ht="18" x14ac:dyDescent="0.35">
      <c r="A259" s="109" t="s">
        <v>413</v>
      </c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S259" s="9"/>
    </row>
  </sheetData>
  <mergeCells count="5">
    <mergeCell ref="A255:D255"/>
    <mergeCell ref="M255:P255"/>
    <mergeCell ref="A3:O3"/>
    <mergeCell ref="A2:P2"/>
    <mergeCell ref="M1:P1"/>
  </mergeCells>
  <pageMargins left="0.39370078740157483" right="0.39370078740157483" top="0.39370078740157483" bottom="0.39370078740157483" header="0.31496062992125984" footer="0.31496062992125984"/>
  <pageSetup paperSize="9" scale="67" fitToHeight="0" orientation="landscape" r:id="rId1"/>
  <headerFooter differentFirst="1">
    <firstHeader>&amp;L&amp;P</firstHeader>
  </headerFooter>
  <rowBreaks count="4" manualBreakCount="4">
    <brk id="40" max="15" man="1"/>
    <brk id="59" max="15" man="1"/>
    <brk id="78" max="15" man="1"/>
    <brk id="106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view="pageBreakPreview" topLeftCell="A25" zoomScale="70" zoomScaleNormal="100" zoomScaleSheetLayoutView="70" workbookViewId="0">
      <selection activeCell="J13" sqref="J13"/>
    </sheetView>
  </sheetViews>
  <sheetFormatPr defaultRowHeight="13.2" x14ac:dyDescent="0.25"/>
  <cols>
    <col min="1" max="1" width="49" style="18" customWidth="1"/>
    <col min="2" max="2" width="5.6640625" style="18" customWidth="1"/>
    <col min="3" max="3" width="8.44140625" style="18" customWidth="1"/>
    <col min="4" max="4" width="6.33203125" style="18" customWidth="1"/>
    <col min="5" max="5" width="7.77734375" style="18" bestFit="1" customWidth="1"/>
    <col min="6" max="6" width="5.109375" style="18" customWidth="1"/>
    <col min="7" max="7" width="4.109375" style="18" customWidth="1"/>
    <col min="8" max="8" width="8.44140625" style="18" bestFit="1" customWidth="1"/>
    <col min="9" max="9" width="7.109375" style="18" customWidth="1"/>
    <col min="10" max="10" width="14.33203125" style="18" customWidth="1"/>
    <col min="11" max="11" width="12.109375" style="18" customWidth="1"/>
    <col min="12" max="12" width="9.33203125" style="18" customWidth="1"/>
    <col min="13" max="14" width="21.77734375" style="18" bestFit="1" customWidth="1"/>
    <col min="15" max="15" width="20.109375" style="18" bestFit="1" customWidth="1"/>
    <col min="16" max="16" width="17.77734375" customWidth="1"/>
    <col min="19" max="19" width="18.77734375" customWidth="1"/>
  </cols>
  <sheetData>
    <row r="1" spans="1:16" ht="60" customHeight="1" x14ac:dyDescent="0.25">
      <c r="A1" s="77" t="s">
        <v>0</v>
      </c>
      <c r="B1" s="77" t="s">
        <v>0</v>
      </c>
      <c r="C1" s="77" t="s">
        <v>0</v>
      </c>
      <c r="D1" s="77" t="s">
        <v>0</v>
      </c>
      <c r="E1" s="77" t="s">
        <v>0</v>
      </c>
      <c r="F1" s="77" t="s">
        <v>0</v>
      </c>
      <c r="G1" s="78" t="s">
        <v>0</v>
      </c>
      <c r="H1" s="78" t="s">
        <v>0</v>
      </c>
      <c r="I1" s="78" t="s">
        <v>0</v>
      </c>
      <c r="J1" s="79"/>
      <c r="K1" s="79"/>
      <c r="L1" s="79"/>
      <c r="M1" s="126" t="s">
        <v>417</v>
      </c>
      <c r="N1" s="126"/>
      <c r="O1" s="126"/>
      <c r="P1" s="126"/>
    </row>
    <row r="2" spans="1:16" ht="30.75" customHeight="1" x14ac:dyDescent="0.25">
      <c r="A2" s="127" t="s">
        <v>416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16" ht="15" customHeight="1" x14ac:dyDescent="0.25">
      <c r="A3" s="121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</row>
    <row r="4" spans="1:16" ht="42.6" customHeight="1" x14ac:dyDescent="0.25">
      <c r="A4" s="80" t="s">
        <v>143</v>
      </c>
      <c r="B4" s="80" t="s">
        <v>2</v>
      </c>
      <c r="C4" s="80" t="s">
        <v>144</v>
      </c>
      <c r="D4" s="80" t="s">
        <v>145</v>
      </c>
      <c r="E4" s="80" t="s">
        <v>3</v>
      </c>
      <c r="F4" s="80" t="s">
        <v>4</v>
      </c>
      <c r="G4" s="80" t="s">
        <v>5</v>
      </c>
      <c r="H4" s="80" t="s">
        <v>6</v>
      </c>
      <c r="I4" s="80" t="s">
        <v>7</v>
      </c>
      <c r="J4" s="81" t="s">
        <v>8</v>
      </c>
      <c r="K4" s="81" t="s">
        <v>9</v>
      </c>
      <c r="L4" s="81" t="s">
        <v>10</v>
      </c>
      <c r="M4" s="80" t="s">
        <v>402</v>
      </c>
      <c r="N4" s="80" t="s">
        <v>403</v>
      </c>
      <c r="O4" s="80" t="s">
        <v>404</v>
      </c>
      <c r="P4" s="80" t="s">
        <v>406</v>
      </c>
    </row>
    <row r="5" spans="1:16" ht="14.4" customHeight="1" x14ac:dyDescent="0.25">
      <c r="A5" s="82" t="s">
        <v>11</v>
      </c>
      <c r="B5" s="82" t="s">
        <v>12</v>
      </c>
      <c r="C5" s="82" t="s">
        <v>13</v>
      </c>
      <c r="D5" s="82" t="s">
        <v>14</v>
      </c>
      <c r="E5" s="82" t="s">
        <v>15</v>
      </c>
      <c r="F5" s="82" t="s">
        <v>16</v>
      </c>
      <c r="G5" s="82" t="s">
        <v>17</v>
      </c>
      <c r="H5" s="82" t="s">
        <v>18</v>
      </c>
      <c r="I5" s="82" t="s">
        <v>19</v>
      </c>
      <c r="J5" s="82">
        <v>10</v>
      </c>
      <c r="K5" s="82">
        <v>11</v>
      </c>
      <c r="L5" s="82">
        <v>12</v>
      </c>
      <c r="M5" s="82">
        <v>13</v>
      </c>
      <c r="N5" s="82">
        <v>14</v>
      </c>
      <c r="O5" s="82">
        <v>15</v>
      </c>
      <c r="P5" s="82">
        <v>16</v>
      </c>
    </row>
    <row r="6" spans="1:16" s="1" customFormat="1" ht="15.6" x14ac:dyDescent="0.25">
      <c r="A6" s="83" t="s">
        <v>25</v>
      </c>
      <c r="B6" s="84" t="s">
        <v>0</v>
      </c>
      <c r="C6" s="84" t="s">
        <v>0</v>
      </c>
      <c r="D6" s="84" t="s">
        <v>0</v>
      </c>
      <c r="E6" s="84" t="s">
        <v>0</v>
      </c>
      <c r="F6" s="84" t="s">
        <v>0</v>
      </c>
      <c r="G6" s="84" t="s">
        <v>0</v>
      </c>
      <c r="H6" s="84" t="s">
        <v>0</v>
      </c>
      <c r="I6" s="84" t="s">
        <v>0</v>
      </c>
      <c r="J6" s="84" t="s">
        <v>0</v>
      </c>
      <c r="K6" s="84" t="s">
        <v>0</v>
      </c>
      <c r="L6" s="84" t="s">
        <v>0</v>
      </c>
      <c r="M6" s="85">
        <f>M7+M17</f>
        <v>249783494.51999998</v>
      </c>
      <c r="N6" s="85">
        <f>N7+N17</f>
        <v>13371812.92</v>
      </c>
      <c r="O6" s="85">
        <f>O7+O17</f>
        <v>13371812.92</v>
      </c>
      <c r="P6" s="87">
        <f>O6/M6</f>
        <v>5.3533612962282137E-2</v>
      </c>
    </row>
    <row r="7" spans="1:16" s="1" customFormat="1" ht="15.6" x14ac:dyDescent="0.25">
      <c r="A7" s="36" t="s">
        <v>48</v>
      </c>
      <c r="B7" s="44" t="s">
        <v>22</v>
      </c>
      <c r="C7" s="44" t="s">
        <v>0</v>
      </c>
      <c r="D7" s="44" t="s">
        <v>0</v>
      </c>
      <c r="E7" s="44" t="s">
        <v>0</v>
      </c>
      <c r="F7" s="44" t="s">
        <v>0</v>
      </c>
      <c r="G7" s="44" t="s">
        <v>0</v>
      </c>
      <c r="H7" s="42" t="s">
        <v>0</v>
      </c>
      <c r="I7" s="42" t="s">
        <v>0</v>
      </c>
      <c r="J7" s="42" t="s">
        <v>0</v>
      </c>
      <c r="K7" s="42" t="s">
        <v>0</v>
      </c>
      <c r="L7" s="41" t="s">
        <v>0</v>
      </c>
      <c r="M7" s="35">
        <f>M8</f>
        <v>229195807.51999998</v>
      </c>
      <c r="N7" s="35">
        <f t="shared" ref="N7:O11" si="0">N8</f>
        <v>0</v>
      </c>
      <c r="O7" s="35">
        <f t="shared" si="0"/>
        <v>0</v>
      </c>
      <c r="P7" s="87">
        <f t="shared" ref="P7:P33" si="1">O7/M7</f>
        <v>0</v>
      </c>
    </row>
    <row r="8" spans="1:16" s="1" customFormat="1" ht="62.4" x14ac:dyDescent="0.25">
      <c r="A8" s="36" t="s">
        <v>59</v>
      </c>
      <c r="B8" s="44" t="s">
        <v>22</v>
      </c>
      <c r="C8" s="44" t="s">
        <v>12</v>
      </c>
      <c r="D8" s="44" t="s">
        <v>32</v>
      </c>
      <c r="E8" s="44" t="s">
        <v>0</v>
      </c>
      <c r="F8" s="44" t="s">
        <v>0</v>
      </c>
      <c r="G8" s="44" t="s">
        <v>0</v>
      </c>
      <c r="H8" s="42" t="s">
        <v>0</v>
      </c>
      <c r="I8" s="42" t="s">
        <v>0</v>
      </c>
      <c r="J8" s="42" t="s">
        <v>0</v>
      </c>
      <c r="K8" s="42" t="s">
        <v>0</v>
      </c>
      <c r="L8" s="41" t="s">
        <v>0</v>
      </c>
      <c r="M8" s="35">
        <f>M9</f>
        <v>229195807.51999998</v>
      </c>
      <c r="N8" s="35">
        <f t="shared" si="0"/>
        <v>0</v>
      </c>
      <c r="O8" s="35">
        <f t="shared" si="0"/>
        <v>0</v>
      </c>
      <c r="P8" s="87">
        <f t="shared" si="1"/>
        <v>0</v>
      </c>
    </row>
    <row r="9" spans="1:16" s="1" customFormat="1" ht="31.2" x14ac:dyDescent="0.25">
      <c r="A9" s="36" t="s">
        <v>60</v>
      </c>
      <c r="B9" s="44" t="s">
        <v>22</v>
      </c>
      <c r="C9" s="44" t="s">
        <v>12</v>
      </c>
      <c r="D9" s="44" t="s">
        <v>32</v>
      </c>
      <c r="E9" s="44" t="s">
        <v>61</v>
      </c>
      <c r="F9" s="44" t="s">
        <v>0</v>
      </c>
      <c r="G9" s="44" t="s">
        <v>0</v>
      </c>
      <c r="H9" s="42" t="s">
        <v>0</v>
      </c>
      <c r="I9" s="42" t="s">
        <v>0</v>
      </c>
      <c r="J9" s="42" t="s">
        <v>0</v>
      </c>
      <c r="K9" s="42" t="s">
        <v>0</v>
      </c>
      <c r="L9" s="41" t="s">
        <v>0</v>
      </c>
      <c r="M9" s="35">
        <f>M10</f>
        <v>229195807.51999998</v>
      </c>
      <c r="N9" s="35">
        <f t="shared" si="0"/>
        <v>0</v>
      </c>
      <c r="O9" s="35">
        <f t="shared" si="0"/>
        <v>0</v>
      </c>
      <c r="P9" s="87">
        <f t="shared" si="1"/>
        <v>0</v>
      </c>
    </row>
    <row r="10" spans="1:16" s="1" customFormat="1" ht="15.6" x14ac:dyDescent="0.25">
      <c r="A10" s="43" t="s">
        <v>49</v>
      </c>
      <c r="B10" s="44" t="s">
        <v>22</v>
      </c>
      <c r="C10" s="44" t="s">
        <v>12</v>
      </c>
      <c r="D10" s="44" t="s">
        <v>32</v>
      </c>
      <c r="E10" s="44" t="s">
        <v>61</v>
      </c>
      <c r="F10" s="44" t="s">
        <v>50</v>
      </c>
      <c r="G10" s="44" t="s">
        <v>0</v>
      </c>
      <c r="H10" s="44" t="s">
        <v>0</v>
      </c>
      <c r="I10" s="44" t="s">
        <v>0</v>
      </c>
      <c r="J10" s="44" t="s">
        <v>0</v>
      </c>
      <c r="K10" s="44" t="s">
        <v>0</v>
      </c>
      <c r="L10" s="40" t="s">
        <v>0</v>
      </c>
      <c r="M10" s="35">
        <f>M11</f>
        <v>229195807.51999998</v>
      </c>
      <c r="N10" s="35">
        <f t="shared" si="0"/>
        <v>0</v>
      </c>
      <c r="O10" s="35">
        <f t="shared" si="0"/>
        <v>0</v>
      </c>
      <c r="P10" s="87">
        <f t="shared" si="1"/>
        <v>0</v>
      </c>
    </row>
    <row r="11" spans="1:16" s="1" customFormat="1" ht="15.6" x14ac:dyDescent="0.25">
      <c r="A11" s="43" t="s">
        <v>349</v>
      </c>
      <c r="B11" s="44" t="s">
        <v>22</v>
      </c>
      <c r="C11" s="44" t="s">
        <v>12</v>
      </c>
      <c r="D11" s="44" t="s">
        <v>32</v>
      </c>
      <c r="E11" s="44" t="s">
        <v>61</v>
      </c>
      <c r="F11" s="44" t="s">
        <v>50</v>
      </c>
      <c r="G11" s="44" t="s">
        <v>50</v>
      </c>
      <c r="H11" s="44" t="s">
        <v>0</v>
      </c>
      <c r="I11" s="44" t="s">
        <v>0</v>
      </c>
      <c r="J11" s="44" t="s">
        <v>0</v>
      </c>
      <c r="K11" s="44" t="s">
        <v>0</v>
      </c>
      <c r="L11" s="40" t="s">
        <v>0</v>
      </c>
      <c r="M11" s="35">
        <f>M12</f>
        <v>229195807.51999998</v>
      </c>
      <c r="N11" s="35">
        <f t="shared" si="0"/>
        <v>0</v>
      </c>
      <c r="O11" s="35">
        <f t="shared" si="0"/>
        <v>0</v>
      </c>
      <c r="P11" s="87">
        <f t="shared" si="1"/>
        <v>0</v>
      </c>
    </row>
    <row r="12" spans="1:16" s="1" customFormat="1" ht="46.8" x14ac:dyDescent="0.25">
      <c r="A12" s="36" t="s">
        <v>62</v>
      </c>
      <c r="B12" s="44" t="s">
        <v>22</v>
      </c>
      <c r="C12" s="44" t="s">
        <v>12</v>
      </c>
      <c r="D12" s="44" t="s">
        <v>32</v>
      </c>
      <c r="E12" s="44" t="s">
        <v>61</v>
      </c>
      <c r="F12" s="44" t="s">
        <v>50</v>
      </c>
      <c r="G12" s="44" t="s">
        <v>50</v>
      </c>
      <c r="H12" s="44" t="s">
        <v>63</v>
      </c>
      <c r="I12" s="42" t="s">
        <v>0</v>
      </c>
      <c r="J12" s="42" t="s">
        <v>0</v>
      </c>
      <c r="K12" s="42" t="s">
        <v>0</v>
      </c>
      <c r="L12" s="41" t="s">
        <v>0</v>
      </c>
      <c r="M12" s="35">
        <f>M13+M15</f>
        <v>229195807.51999998</v>
      </c>
      <c r="N12" s="35">
        <f t="shared" ref="N12:O12" si="2">N13+N15</f>
        <v>0</v>
      </c>
      <c r="O12" s="35">
        <f t="shared" si="2"/>
        <v>0</v>
      </c>
      <c r="P12" s="87">
        <f t="shared" si="1"/>
        <v>0</v>
      </c>
    </row>
    <row r="13" spans="1:16" s="1" customFormat="1" ht="62.4" x14ac:dyDescent="0.25">
      <c r="A13" s="36" t="s">
        <v>64</v>
      </c>
      <c r="B13" s="44" t="s">
        <v>22</v>
      </c>
      <c r="C13" s="44" t="s">
        <v>12</v>
      </c>
      <c r="D13" s="44" t="s">
        <v>32</v>
      </c>
      <c r="E13" s="44" t="s">
        <v>61</v>
      </c>
      <c r="F13" s="44" t="s">
        <v>50</v>
      </c>
      <c r="G13" s="44" t="s">
        <v>50</v>
      </c>
      <c r="H13" s="44" t="s">
        <v>63</v>
      </c>
      <c r="I13" s="44" t="s">
        <v>65</v>
      </c>
      <c r="J13" s="44" t="s">
        <v>0</v>
      </c>
      <c r="K13" s="44" t="s">
        <v>0</v>
      </c>
      <c r="L13" s="40" t="s">
        <v>0</v>
      </c>
      <c r="M13" s="35">
        <f>M14</f>
        <v>111037907.52</v>
      </c>
      <c r="N13" s="35">
        <f t="shared" ref="N13:O13" si="3">N14</f>
        <v>0</v>
      </c>
      <c r="O13" s="35">
        <f t="shared" si="3"/>
        <v>0</v>
      </c>
      <c r="P13" s="87">
        <f t="shared" si="1"/>
        <v>0</v>
      </c>
    </row>
    <row r="14" spans="1:16" s="1" customFormat="1" ht="15.6" x14ac:dyDescent="0.25">
      <c r="A14" s="88" t="s">
        <v>149</v>
      </c>
      <c r="B14" s="33" t="s">
        <v>22</v>
      </c>
      <c r="C14" s="33" t="s">
        <v>12</v>
      </c>
      <c r="D14" s="33" t="s">
        <v>32</v>
      </c>
      <c r="E14" s="33" t="s">
        <v>61</v>
      </c>
      <c r="F14" s="33" t="s">
        <v>50</v>
      </c>
      <c r="G14" s="33" t="s">
        <v>50</v>
      </c>
      <c r="H14" s="33" t="s">
        <v>63</v>
      </c>
      <c r="I14" s="33" t="s">
        <v>65</v>
      </c>
      <c r="J14" s="34" t="s">
        <v>0</v>
      </c>
      <c r="K14" s="34" t="s">
        <v>0</v>
      </c>
      <c r="L14" s="45" t="s">
        <v>0</v>
      </c>
      <c r="M14" s="89">
        <v>111037907.52</v>
      </c>
      <c r="N14" s="89">
        <v>0</v>
      </c>
      <c r="O14" s="89">
        <v>0</v>
      </c>
      <c r="P14" s="87">
        <f t="shared" si="1"/>
        <v>0</v>
      </c>
    </row>
    <row r="15" spans="1:16" s="1" customFormat="1" ht="62.4" x14ac:dyDescent="0.25">
      <c r="A15" s="36" t="s">
        <v>66</v>
      </c>
      <c r="B15" s="44" t="s">
        <v>22</v>
      </c>
      <c r="C15" s="44" t="s">
        <v>12</v>
      </c>
      <c r="D15" s="44" t="s">
        <v>32</v>
      </c>
      <c r="E15" s="44" t="s">
        <v>61</v>
      </c>
      <c r="F15" s="44" t="s">
        <v>50</v>
      </c>
      <c r="G15" s="44" t="s">
        <v>50</v>
      </c>
      <c r="H15" s="44" t="s">
        <v>63</v>
      </c>
      <c r="I15" s="44" t="s">
        <v>67</v>
      </c>
      <c r="J15" s="44" t="s">
        <v>0</v>
      </c>
      <c r="K15" s="44" t="s">
        <v>0</v>
      </c>
      <c r="L15" s="40" t="s">
        <v>0</v>
      </c>
      <c r="M15" s="35">
        <f>M16</f>
        <v>118157900</v>
      </c>
      <c r="N15" s="35">
        <f t="shared" ref="N15:O15" si="4">N16</f>
        <v>0</v>
      </c>
      <c r="O15" s="35">
        <f t="shared" si="4"/>
        <v>0</v>
      </c>
      <c r="P15" s="87">
        <f t="shared" si="1"/>
        <v>0</v>
      </c>
    </row>
    <row r="16" spans="1:16" s="2" customFormat="1" ht="15.6" x14ac:dyDescent="0.25">
      <c r="A16" s="88" t="s">
        <v>149</v>
      </c>
      <c r="B16" s="33" t="s">
        <v>22</v>
      </c>
      <c r="C16" s="33" t="s">
        <v>12</v>
      </c>
      <c r="D16" s="33" t="s">
        <v>32</v>
      </c>
      <c r="E16" s="33" t="s">
        <v>61</v>
      </c>
      <c r="F16" s="33" t="s">
        <v>50</v>
      </c>
      <c r="G16" s="33" t="s">
        <v>50</v>
      </c>
      <c r="H16" s="33" t="s">
        <v>63</v>
      </c>
      <c r="I16" s="33" t="s">
        <v>67</v>
      </c>
      <c r="J16" s="34" t="s">
        <v>0</v>
      </c>
      <c r="K16" s="34" t="s">
        <v>0</v>
      </c>
      <c r="L16" s="45" t="s">
        <v>0</v>
      </c>
      <c r="M16" s="89">
        <v>118157900</v>
      </c>
      <c r="N16" s="89">
        <v>0</v>
      </c>
      <c r="O16" s="89">
        <v>0</v>
      </c>
      <c r="P16" s="87">
        <f t="shared" si="1"/>
        <v>0</v>
      </c>
    </row>
    <row r="17" spans="1:19" s="1" customFormat="1" ht="48.15" customHeight="1" x14ac:dyDescent="0.25">
      <c r="A17" s="83" t="s">
        <v>116</v>
      </c>
      <c r="B17" s="97" t="s">
        <v>117</v>
      </c>
      <c r="C17" s="97" t="s">
        <v>0</v>
      </c>
      <c r="D17" s="97" t="s">
        <v>0</v>
      </c>
      <c r="E17" s="97" t="s">
        <v>0</v>
      </c>
      <c r="F17" s="97" t="s">
        <v>0</v>
      </c>
      <c r="G17" s="97" t="s">
        <v>0</v>
      </c>
      <c r="H17" s="98" t="s">
        <v>0</v>
      </c>
      <c r="I17" s="98" t="s">
        <v>0</v>
      </c>
      <c r="J17" s="98" t="s">
        <v>0</v>
      </c>
      <c r="K17" s="98" t="s">
        <v>0</v>
      </c>
      <c r="L17" s="98" t="s">
        <v>0</v>
      </c>
      <c r="M17" s="85">
        <f>M18</f>
        <v>20587687</v>
      </c>
      <c r="N17" s="85">
        <f t="shared" ref="N17:O21" si="5">N18</f>
        <v>13371812.92</v>
      </c>
      <c r="O17" s="85">
        <f t="shared" si="5"/>
        <v>13371812.92</v>
      </c>
      <c r="P17" s="87">
        <f t="shared" si="1"/>
        <v>0.64950535336971071</v>
      </c>
    </row>
    <row r="18" spans="1:19" s="1" customFormat="1" ht="54" customHeight="1" x14ac:dyDescent="0.25">
      <c r="A18" s="83" t="s">
        <v>128</v>
      </c>
      <c r="B18" s="97" t="s">
        <v>117</v>
      </c>
      <c r="C18" s="97" t="s">
        <v>12</v>
      </c>
      <c r="D18" s="97" t="s">
        <v>27</v>
      </c>
      <c r="E18" s="97" t="s">
        <v>0</v>
      </c>
      <c r="F18" s="97" t="s">
        <v>0</v>
      </c>
      <c r="G18" s="97" t="s">
        <v>0</v>
      </c>
      <c r="H18" s="98" t="s">
        <v>0</v>
      </c>
      <c r="I18" s="98" t="s">
        <v>0</v>
      </c>
      <c r="J18" s="98" t="s">
        <v>0</v>
      </c>
      <c r="K18" s="98" t="s">
        <v>0</v>
      </c>
      <c r="L18" s="98" t="s">
        <v>0</v>
      </c>
      <c r="M18" s="85">
        <f>M19</f>
        <v>20587687</v>
      </c>
      <c r="N18" s="85">
        <f t="shared" si="5"/>
        <v>13371812.92</v>
      </c>
      <c r="O18" s="85">
        <f t="shared" si="5"/>
        <v>13371812.92</v>
      </c>
      <c r="P18" s="87">
        <f t="shared" si="1"/>
        <v>0.64950535336971071</v>
      </c>
      <c r="S18" s="1">
        <v>20587687</v>
      </c>
    </row>
    <row r="19" spans="1:19" s="1" customFormat="1" ht="36" customHeight="1" x14ac:dyDescent="0.25">
      <c r="A19" s="83" t="s">
        <v>129</v>
      </c>
      <c r="B19" s="97" t="s">
        <v>117</v>
      </c>
      <c r="C19" s="97" t="s">
        <v>12</v>
      </c>
      <c r="D19" s="97" t="s">
        <v>27</v>
      </c>
      <c r="E19" s="97" t="s">
        <v>130</v>
      </c>
      <c r="F19" s="97" t="s">
        <v>0</v>
      </c>
      <c r="G19" s="97" t="s">
        <v>0</v>
      </c>
      <c r="H19" s="98" t="s">
        <v>0</v>
      </c>
      <c r="I19" s="98" t="s">
        <v>0</v>
      </c>
      <c r="J19" s="98" t="s">
        <v>0</v>
      </c>
      <c r="K19" s="98" t="s">
        <v>0</v>
      </c>
      <c r="L19" s="98" t="s">
        <v>0</v>
      </c>
      <c r="M19" s="85">
        <f>M20</f>
        <v>20587687</v>
      </c>
      <c r="N19" s="85">
        <f t="shared" si="5"/>
        <v>13371812.92</v>
      </c>
      <c r="O19" s="85">
        <f t="shared" si="5"/>
        <v>13371812.92</v>
      </c>
      <c r="P19" s="87">
        <f t="shared" si="1"/>
        <v>0.64950535336971071</v>
      </c>
    </row>
    <row r="20" spans="1:19" s="1" customFormat="1" ht="15.6" x14ac:dyDescent="0.25">
      <c r="A20" s="99" t="s">
        <v>120</v>
      </c>
      <c r="B20" s="97" t="s">
        <v>117</v>
      </c>
      <c r="C20" s="97" t="s">
        <v>12</v>
      </c>
      <c r="D20" s="97" t="s">
        <v>27</v>
      </c>
      <c r="E20" s="97" t="s">
        <v>130</v>
      </c>
      <c r="F20" s="97" t="s">
        <v>20</v>
      </c>
      <c r="G20" s="97" t="s">
        <v>0</v>
      </c>
      <c r="H20" s="97" t="s">
        <v>0</v>
      </c>
      <c r="I20" s="97" t="s">
        <v>0</v>
      </c>
      <c r="J20" s="97" t="s">
        <v>0</v>
      </c>
      <c r="K20" s="97" t="s">
        <v>0</v>
      </c>
      <c r="L20" s="97" t="s">
        <v>0</v>
      </c>
      <c r="M20" s="85">
        <f>M21</f>
        <v>20587687</v>
      </c>
      <c r="N20" s="85">
        <f t="shared" si="5"/>
        <v>13371812.92</v>
      </c>
      <c r="O20" s="85">
        <f t="shared" si="5"/>
        <v>13371812.92</v>
      </c>
      <c r="P20" s="87">
        <f t="shared" si="1"/>
        <v>0.64950535336971071</v>
      </c>
    </row>
    <row r="21" spans="1:19" s="1" customFormat="1" ht="15.6" x14ac:dyDescent="0.25">
      <c r="A21" s="99" t="s">
        <v>131</v>
      </c>
      <c r="B21" s="97" t="s">
        <v>117</v>
      </c>
      <c r="C21" s="97" t="s">
        <v>12</v>
      </c>
      <c r="D21" s="97" t="s">
        <v>27</v>
      </c>
      <c r="E21" s="97" t="s">
        <v>130</v>
      </c>
      <c r="F21" s="97" t="s">
        <v>20</v>
      </c>
      <c r="G21" s="97" t="s">
        <v>32</v>
      </c>
      <c r="H21" s="97" t="s">
        <v>0</v>
      </c>
      <c r="I21" s="97" t="s">
        <v>0</v>
      </c>
      <c r="J21" s="97" t="s">
        <v>0</v>
      </c>
      <c r="K21" s="97" t="s">
        <v>0</v>
      </c>
      <c r="L21" s="97" t="s">
        <v>0</v>
      </c>
      <c r="M21" s="85">
        <f>M22</f>
        <v>20587687</v>
      </c>
      <c r="N21" s="85">
        <f t="shared" si="5"/>
        <v>13371812.92</v>
      </c>
      <c r="O21" s="85">
        <f t="shared" si="5"/>
        <v>13371812.92</v>
      </c>
      <c r="P21" s="87">
        <f t="shared" si="1"/>
        <v>0.64950535336971071</v>
      </c>
    </row>
    <row r="22" spans="1:19" s="1" customFormat="1" ht="73.5" customHeight="1" x14ac:dyDescent="0.25">
      <c r="A22" s="83" t="s">
        <v>132</v>
      </c>
      <c r="B22" s="97" t="s">
        <v>117</v>
      </c>
      <c r="C22" s="97" t="s">
        <v>12</v>
      </c>
      <c r="D22" s="97" t="s">
        <v>27</v>
      </c>
      <c r="E22" s="97" t="s">
        <v>130</v>
      </c>
      <c r="F22" s="97" t="s">
        <v>20</v>
      </c>
      <c r="G22" s="97" t="s">
        <v>32</v>
      </c>
      <c r="H22" s="97" t="s">
        <v>133</v>
      </c>
      <c r="I22" s="98" t="s">
        <v>0</v>
      </c>
      <c r="J22" s="98" t="s">
        <v>0</v>
      </c>
      <c r="K22" s="98" t="s">
        <v>0</v>
      </c>
      <c r="L22" s="98" t="s">
        <v>0</v>
      </c>
      <c r="M22" s="85">
        <f>M23+M27</f>
        <v>20587687</v>
      </c>
      <c r="N22" s="85">
        <f>N23+N27</f>
        <v>13371812.92</v>
      </c>
      <c r="O22" s="85">
        <f>O23+O27</f>
        <v>13371812.92</v>
      </c>
      <c r="P22" s="87">
        <f t="shared" si="1"/>
        <v>0.64950535336971071</v>
      </c>
    </row>
    <row r="23" spans="1:19" s="1" customFormat="1" ht="93.15" customHeight="1" x14ac:dyDescent="0.25">
      <c r="A23" s="83" t="s">
        <v>64</v>
      </c>
      <c r="B23" s="97" t="s">
        <v>117</v>
      </c>
      <c r="C23" s="97" t="s">
        <v>12</v>
      </c>
      <c r="D23" s="97" t="s">
        <v>27</v>
      </c>
      <c r="E23" s="97" t="s">
        <v>130</v>
      </c>
      <c r="F23" s="97" t="s">
        <v>20</v>
      </c>
      <c r="G23" s="97" t="s">
        <v>32</v>
      </c>
      <c r="H23" s="97" t="s">
        <v>133</v>
      </c>
      <c r="I23" s="97" t="s">
        <v>65</v>
      </c>
      <c r="J23" s="97" t="s">
        <v>0</v>
      </c>
      <c r="K23" s="97" t="s">
        <v>0</v>
      </c>
      <c r="L23" s="97" t="s">
        <v>0</v>
      </c>
      <c r="M23" s="85">
        <f>M24</f>
        <v>5791200</v>
      </c>
      <c r="N23" s="85">
        <f t="shared" ref="N23:O23" si="6">N24+N26</f>
        <v>4403952.82</v>
      </c>
      <c r="O23" s="85">
        <f t="shared" si="6"/>
        <v>4403952.82</v>
      </c>
      <c r="P23" s="87">
        <f t="shared" si="1"/>
        <v>0.76045600566376581</v>
      </c>
    </row>
    <row r="24" spans="1:19" s="2" customFormat="1" ht="62.4" x14ac:dyDescent="0.25">
      <c r="A24" s="83" t="s">
        <v>274</v>
      </c>
      <c r="B24" s="97" t="s">
        <v>117</v>
      </c>
      <c r="C24" s="97" t="s">
        <v>12</v>
      </c>
      <c r="D24" s="97" t="s">
        <v>27</v>
      </c>
      <c r="E24" s="97" t="s">
        <v>130</v>
      </c>
      <c r="F24" s="97" t="s">
        <v>20</v>
      </c>
      <c r="G24" s="97" t="s">
        <v>32</v>
      </c>
      <c r="H24" s="97" t="s">
        <v>133</v>
      </c>
      <c r="I24" s="97">
        <v>461</v>
      </c>
      <c r="J24" s="97"/>
      <c r="K24" s="97"/>
      <c r="L24" s="97"/>
      <c r="M24" s="85">
        <f>M25+M26</f>
        <v>5791200</v>
      </c>
      <c r="N24" s="85">
        <f t="shared" ref="N24:O24" si="7">N25</f>
        <v>4403952.82</v>
      </c>
      <c r="O24" s="85">
        <f t="shared" si="7"/>
        <v>4403952.82</v>
      </c>
      <c r="P24" s="87">
        <f t="shared" si="1"/>
        <v>0.76045600566376581</v>
      </c>
    </row>
    <row r="25" spans="1:19" s="1" customFormat="1" ht="31.2" x14ac:dyDescent="0.25">
      <c r="A25" s="100" t="s">
        <v>392</v>
      </c>
      <c r="B25" s="84" t="s">
        <v>117</v>
      </c>
      <c r="C25" s="84" t="s">
        <v>12</v>
      </c>
      <c r="D25" s="84" t="s">
        <v>27</v>
      </c>
      <c r="E25" s="84" t="s">
        <v>130</v>
      </c>
      <c r="F25" s="84" t="s">
        <v>20</v>
      </c>
      <c r="G25" s="84" t="s">
        <v>32</v>
      </c>
      <c r="H25" s="84" t="s">
        <v>133</v>
      </c>
      <c r="I25" s="84">
        <v>461</v>
      </c>
      <c r="J25" s="84" t="s">
        <v>355</v>
      </c>
      <c r="K25" s="84">
        <v>57.4</v>
      </c>
      <c r="L25" s="84" t="s">
        <v>42</v>
      </c>
      <c r="M25" s="101">
        <v>4403952.82</v>
      </c>
      <c r="N25" s="101">
        <v>4403952.82</v>
      </c>
      <c r="O25" s="101">
        <v>4403952.82</v>
      </c>
      <c r="P25" s="87">
        <f t="shared" si="1"/>
        <v>1</v>
      </c>
    </row>
    <row r="26" spans="1:19" s="1" customFormat="1" ht="15.6" x14ac:dyDescent="0.25">
      <c r="A26" s="100" t="s">
        <v>149</v>
      </c>
      <c r="B26" s="84" t="s">
        <v>117</v>
      </c>
      <c r="C26" s="84" t="s">
        <v>12</v>
      </c>
      <c r="D26" s="84" t="s">
        <v>27</v>
      </c>
      <c r="E26" s="84" t="s">
        <v>130</v>
      </c>
      <c r="F26" s="84" t="s">
        <v>20</v>
      </c>
      <c r="G26" s="84" t="s">
        <v>32</v>
      </c>
      <c r="H26" s="84" t="s">
        <v>133</v>
      </c>
      <c r="I26" s="84" t="s">
        <v>65</v>
      </c>
      <c r="J26" s="84" t="s">
        <v>0</v>
      </c>
      <c r="K26" s="84" t="s">
        <v>0</v>
      </c>
      <c r="L26" s="84" t="s">
        <v>0</v>
      </c>
      <c r="M26" s="101">
        <v>1387247.18</v>
      </c>
      <c r="N26" s="101">
        <v>0</v>
      </c>
      <c r="O26" s="101">
        <v>0</v>
      </c>
      <c r="P26" s="87">
        <f t="shared" si="1"/>
        <v>0</v>
      </c>
    </row>
    <row r="27" spans="1:19" s="1" customFormat="1" ht="62.4" x14ac:dyDescent="0.25">
      <c r="A27" s="83" t="s">
        <v>66</v>
      </c>
      <c r="B27" s="97" t="s">
        <v>117</v>
      </c>
      <c r="C27" s="97" t="s">
        <v>12</v>
      </c>
      <c r="D27" s="97" t="s">
        <v>27</v>
      </c>
      <c r="E27" s="97" t="s">
        <v>130</v>
      </c>
      <c r="F27" s="97" t="s">
        <v>20</v>
      </c>
      <c r="G27" s="97" t="s">
        <v>32</v>
      </c>
      <c r="H27" s="97" t="s">
        <v>133</v>
      </c>
      <c r="I27" s="97" t="s">
        <v>67</v>
      </c>
      <c r="J27" s="97" t="s">
        <v>0</v>
      </c>
      <c r="K27" s="97" t="s">
        <v>0</v>
      </c>
      <c r="L27" s="97" t="s">
        <v>0</v>
      </c>
      <c r="M27" s="85">
        <f>M28</f>
        <v>14796486.999999998</v>
      </c>
      <c r="N27" s="85">
        <f>N28</f>
        <v>8967860.0999999996</v>
      </c>
      <c r="O27" s="85">
        <f>O28</f>
        <v>8967860.0999999996</v>
      </c>
      <c r="P27" s="87">
        <f t="shared" si="1"/>
        <v>0.60608035542490601</v>
      </c>
    </row>
    <row r="28" spans="1:19" s="2" customFormat="1" ht="46.8" x14ac:dyDescent="0.25">
      <c r="A28" s="83" t="s">
        <v>275</v>
      </c>
      <c r="B28" s="97" t="s">
        <v>117</v>
      </c>
      <c r="C28" s="97" t="s">
        <v>12</v>
      </c>
      <c r="D28" s="97" t="s">
        <v>27</v>
      </c>
      <c r="E28" s="97" t="s">
        <v>130</v>
      </c>
      <c r="F28" s="97" t="s">
        <v>20</v>
      </c>
      <c r="G28" s="97" t="s">
        <v>32</v>
      </c>
      <c r="H28" s="97" t="s">
        <v>133</v>
      </c>
      <c r="I28" s="97" t="s">
        <v>67</v>
      </c>
      <c r="J28" s="102"/>
      <c r="K28" s="102"/>
      <c r="L28" s="102"/>
      <c r="M28" s="85">
        <f>M29+M30+M31+M32+M33</f>
        <v>14796486.999999998</v>
      </c>
      <c r="N28" s="85">
        <f t="shared" ref="N28:O28" si="8">N29+N30+N31+N32+N33</f>
        <v>8967860.0999999996</v>
      </c>
      <c r="O28" s="85">
        <f t="shared" si="8"/>
        <v>8967860.0999999996</v>
      </c>
      <c r="P28" s="87">
        <f t="shared" si="1"/>
        <v>0.60608035542490601</v>
      </c>
    </row>
    <row r="29" spans="1:19" s="1" customFormat="1" ht="31.2" x14ac:dyDescent="0.25">
      <c r="A29" s="100" t="s">
        <v>354</v>
      </c>
      <c r="B29" s="84" t="s">
        <v>117</v>
      </c>
      <c r="C29" s="84" t="s">
        <v>12</v>
      </c>
      <c r="D29" s="84" t="s">
        <v>27</v>
      </c>
      <c r="E29" s="84" t="s">
        <v>130</v>
      </c>
      <c r="F29" s="84" t="s">
        <v>20</v>
      </c>
      <c r="G29" s="84" t="s">
        <v>32</v>
      </c>
      <c r="H29" s="84" t="s">
        <v>133</v>
      </c>
      <c r="I29" s="84" t="s">
        <v>67</v>
      </c>
      <c r="J29" s="103" t="s">
        <v>355</v>
      </c>
      <c r="K29" s="103">
        <v>34.799999999999997</v>
      </c>
      <c r="L29" s="103" t="s">
        <v>42</v>
      </c>
      <c r="M29" s="101">
        <v>2744780.4</v>
      </c>
      <c r="N29" s="101">
        <v>0</v>
      </c>
      <c r="O29" s="101">
        <v>0</v>
      </c>
      <c r="P29" s="87">
        <f t="shared" si="1"/>
        <v>0</v>
      </c>
    </row>
    <row r="30" spans="1:19" s="1" customFormat="1" ht="31.2" x14ac:dyDescent="0.25">
      <c r="A30" s="100" t="s">
        <v>354</v>
      </c>
      <c r="B30" s="84" t="s">
        <v>117</v>
      </c>
      <c r="C30" s="84" t="s">
        <v>12</v>
      </c>
      <c r="D30" s="84" t="s">
        <v>27</v>
      </c>
      <c r="E30" s="84" t="s">
        <v>130</v>
      </c>
      <c r="F30" s="84" t="s">
        <v>20</v>
      </c>
      <c r="G30" s="84" t="s">
        <v>32</v>
      </c>
      <c r="H30" s="84" t="s">
        <v>133</v>
      </c>
      <c r="I30" s="84" t="s">
        <v>67</v>
      </c>
      <c r="J30" s="103" t="s">
        <v>355</v>
      </c>
      <c r="K30" s="103">
        <v>36.299999999999997</v>
      </c>
      <c r="L30" s="103" t="s">
        <v>42</v>
      </c>
      <c r="M30" s="101">
        <v>2863089.9</v>
      </c>
      <c r="N30" s="101">
        <v>0</v>
      </c>
      <c r="O30" s="101">
        <v>0</v>
      </c>
      <c r="P30" s="87">
        <f t="shared" si="1"/>
        <v>0</v>
      </c>
    </row>
    <row r="31" spans="1:19" s="1" customFormat="1" ht="31.2" x14ac:dyDescent="0.25">
      <c r="A31" s="100" t="s">
        <v>354</v>
      </c>
      <c r="B31" s="84" t="s">
        <v>117</v>
      </c>
      <c r="C31" s="84" t="s">
        <v>12</v>
      </c>
      <c r="D31" s="84" t="s">
        <v>27</v>
      </c>
      <c r="E31" s="84" t="s">
        <v>130</v>
      </c>
      <c r="F31" s="84" t="s">
        <v>20</v>
      </c>
      <c r="G31" s="84" t="s">
        <v>32</v>
      </c>
      <c r="H31" s="84" t="s">
        <v>133</v>
      </c>
      <c r="I31" s="84" t="s">
        <v>67</v>
      </c>
      <c r="J31" s="103" t="s">
        <v>355</v>
      </c>
      <c r="K31" s="103">
        <v>37.200000000000003</v>
      </c>
      <c r="L31" s="103" t="s">
        <v>42</v>
      </c>
      <c r="M31" s="101">
        <v>2863089.9</v>
      </c>
      <c r="N31" s="101">
        <v>2863089.9</v>
      </c>
      <c r="O31" s="101">
        <v>2863089.9</v>
      </c>
      <c r="P31" s="87">
        <f t="shared" si="1"/>
        <v>1</v>
      </c>
    </row>
    <row r="32" spans="1:19" s="1" customFormat="1" ht="31.2" x14ac:dyDescent="0.25">
      <c r="A32" s="100" t="s">
        <v>393</v>
      </c>
      <c r="B32" s="84" t="s">
        <v>117</v>
      </c>
      <c r="C32" s="84" t="s">
        <v>12</v>
      </c>
      <c r="D32" s="84" t="s">
        <v>27</v>
      </c>
      <c r="E32" s="84" t="s">
        <v>130</v>
      </c>
      <c r="F32" s="84" t="s">
        <v>20</v>
      </c>
      <c r="G32" s="84" t="s">
        <v>32</v>
      </c>
      <c r="H32" s="84" t="s">
        <v>133</v>
      </c>
      <c r="I32" s="84" t="s">
        <v>67</v>
      </c>
      <c r="J32" s="103" t="s">
        <v>355</v>
      </c>
      <c r="K32" s="104">
        <v>86</v>
      </c>
      <c r="L32" s="103" t="s">
        <v>42</v>
      </c>
      <c r="M32" s="101">
        <v>6104770.2000000002</v>
      </c>
      <c r="N32" s="101">
        <v>6104770.2000000002</v>
      </c>
      <c r="O32" s="101">
        <v>6104770.2000000002</v>
      </c>
      <c r="P32" s="87">
        <f t="shared" si="1"/>
        <v>1</v>
      </c>
    </row>
    <row r="33" spans="1:19" s="1" customFormat="1" ht="15.6" x14ac:dyDescent="0.25">
      <c r="A33" s="100" t="s">
        <v>149</v>
      </c>
      <c r="B33" s="84" t="s">
        <v>117</v>
      </c>
      <c r="C33" s="84" t="s">
        <v>12</v>
      </c>
      <c r="D33" s="84" t="s">
        <v>27</v>
      </c>
      <c r="E33" s="84" t="s">
        <v>130</v>
      </c>
      <c r="F33" s="84" t="s">
        <v>20</v>
      </c>
      <c r="G33" s="84" t="s">
        <v>32</v>
      </c>
      <c r="H33" s="84" t="s">
        <v>133</v>
      </c>
      <c r="I33" s="84" t="s">
        <v>67</v>
      </c>
      <c r="J33" s="103"/>
      <c r="K33" s="103"/>
      <c r="L33" s="103"/>
      <c r="M33" s="101">
        <v>220756.6</v>
      </c>
      <c r="N33" s="101">
        <v>0</v>
      </c>
      <c r="O33" s="101">
        <v>0</v>
      </c>
      <c r="P33" s="87">
        <f t="shared" si="1"/>
        <v>0</v>
      </c>
    </row>
    <row r="39" spans="1:19" s="5" customFormat="1" ht="21" x14ac:dyDescent="0.4">
      <c r="A39" s="119" t="s">
        <v>410</v>
      </c>
      <c r="B39" s="119"/>
      <c r="C39" s="119"/>
      <c r="D39" s="119"/>
      <c r="E39"/>
      <c r="F39"/>
      <c r="G39"/>
      <c r="H39"/>
      <c r="I39"/>
      <c r="J39"/>
      <c r="K39"/>
      <c r="L39"/>
      <c r="M39" s="120" t="s">
        <v>411</v>
      </c>
      <c r="N39" s="120"/>
      <c r="O39" s="120"/>
      <c r="P39" s="120"/>
      <c r="Q39" s="9"/>
      <c r="R39" s="9"/>
      <c r="S39" s="9"/>
    </row>
    <row r="40" spans="1:19" s="5" customFormat="1" ht="21" x14ac:dyDescent="0.4">
      <c r="A40" s="107"/>
      <c r="B40" s="107"/>
      <c r="C40" s="107"/>
      <c r="D40" s="107"/>
      <c r="E40"/>
      <c r="F40"/>
      <c r="G40"/>
      <c r="H40"/>
      <c r="I40"/>
      <c r="J40"/>
      <c r="K40"/>
      <c r="L40"/>
      <c r="M40" s="108"/>
      <c r="N40" s="108"/>
      <c r="O40" s="108"/>
      <c r="P40" s="108"/>
      <c r="Q40" s="9"/>
      <c r="R40" s="9"/>
      <c r="S40" s="9"/>
    </row>
    <row r="41" spans="1:19" s="5" customFormat="1" ht="21" x14ac:dyDescent="0.4">
      <c r="A41" s="107"/>
      <c r="B41" s="107"/>
      <c r="C41" s="107"/>
      <c r="D41" s="107"/>
      <c r="E41"/>
      <c r="F41"/>
      <c r="G41"/>
      <c r="H41"/>
      <c r="I41"/>
      <c r="J41"/>
      <c r="K41"/>
      <c r="L41"/>
      <c r="M41" s="108"/>
      <c r="N41" s="108"/>
      <c r="O41" s="108"/>
      <c r="P41" s="108"/>
      <c r="Q41" s="9"/>
      <c r="R41" s="9"/>
      <c r="S41" s="9"/>
    </row>
    <row r="42" spans="1:19" s="5" customFormat="1" ht="18" x14ac:dyDescent="0.35">
      <c r="A42" s="109" t="s">
        <v>412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9"/>
      <c r="R42" s="9"/>
      <c r="S42" s="9"/>
    </row>
    <row r="43" spans="1:19" s="5" customFormat="1" ht="18" x14ac:dyDescent="0.35">
      <c r="A43" s="109" t="s">
        <v>413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9"/>
      <c r="R43" s="9"/>
      <c r="S43" s="9"/>
    </row>
  </sheetData>
  <mergeCells count="5">
    <mergeCell ref="A39:D39"/>
    <mergeCell ref="M39:P39"/>
    <mergeCell ref="A3:O3"/>
    <mergeCell ref="A2:P2"/>
    <mergeCell ref="M1:P1"/>
  </mergeCells>
  <pageMargins left="0.39370078740157483" right="0.39370078740157483" top="0.39370078740157483" bottom="0.39370078740157483" header="0.31496062992125984" footer="0.31496062992125984"/>
  <pageSetup paperSize="9" scale="70" fitToHeight="0" orientation="landscape" r:id="rId1"/>
  <headerFooter differentFirst="1">
    <firstHeader>&amp;L&amp;P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view="pageBreakPreview" topLeftCell="A22" zoomScale="85" zoomScaleNormal="100" zoomScaleSheetLayoutView="85" workbookViewId="0">
      <selection activeCell="G38" sqref="G38"/>
    </sheetView>
  </sheetViews>
  <sheetFormatPr defaultColWidth="9.33203125" defaultRowHeight="13.2" x14ac:dyDescent="0.25"/>
  <cols>
    <col min="1" max="1" width="49" style="6" customWidth="1"/>
    <col min="2" max="2" width="5.6640625" style="6" customWidth="1"/>
    <col min="3" max="3" width="8.44140625" style="6" customWidth="1"/>
    <col min="4" max="4" width="6.33203125" style="6" customWidth="1"/>
    <col min="5" max="5" width="7.77734375" style="6" bestFit="1" customWidth="1"/>
    <col min="6" max="6" width="5.109375" style="6" customWidth="1"/>
    <col min="7" max="7" width="4.109375" style="6" customWidth="1"/>
    <col min="8" max="8" width="8.44140625" style="6" bestFit="1" customWidth="1"/>
    <col min="9" max="9" width="7.109375" style="6" customWidth="1"/>
    <col min="10" max="10" width="14.33203125" style="6" customWidth="1"/>
    <col min="11" max="11" width="12.109375" style="7" customWidth="1"/>
    <col min="12" max="12" width="9.33203125" style="6" customWidth="1"/>
    <col min="13" max="14" width="21.77734375" style="6" bestFit="1" customWidth="1"/>
    <col min="15" max="15" width="20.109375" style="6" bestFit="1" customWidth="1"/>
    <col min="16" max="16" width="18" style="5" customWidth="1"/>
    <col min="17" max="16384" width="9.33203125" style="5"/>
  </cols>
  <sheetData>
    <row r="1" spans="1:16" ht="54.75" customHeight="1" x14ac:dyDescent="0.25">
      <c r="A1" s="56" t="s">
        <v>0</v>
      </c>
      <c r="B1" s="56" t="s">
        <v>0</v>
      </c>
      <c r="C1" s="56" t="s">
        <v>0</v>
      </c>
      <c r="D1" s="56" t="s">
        <v>0</v>
      </c>
      <c r="E1" s="56" t="s">
        <v>0</v>
      </c>
      <c r="F1" s="56" t="s">
        <v>0</v>
      </c>
      <c r="G1" s="57" t="s">
        <v>0</v>
      </c>
      <c r="H1" s="57" t="s">
        <v>0</v>
      </c>
      <c r="I1" s="57" t="s">
        <v>0</v>
      </c>
      <c r="J1" s="58"/>
      <c r="K1" s="59"/>
      <c r="L1" s="58"/>
      <c r="M1" s="126" t="s">
        <v>419</v>
      </c>
      <c r="N1" s="126"/>
      <c r="O1" s="126"/>
      <c r="P1" s="126"/>
    </row>
    <row r="2" spans="1:16" ht="30.75" customHeight="1" x14ac:dyDescent="0.25">
      <c r="A2" s="125" t="s">
        <v>418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6" ht="15" customHeight="1" x14ac:dyDescent="0.25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</row>
    <row r="4" spans="1:16" ht="42.6" customHeight="1" x14ac:dyDescent="0.25">
      <c r="A4" s="33" t="s">
        <v>259</v>
      </c>
      <c r="B4" s="33" t="s">
        <v>2</v>
      </c>
      <c r="C4" s="33" t="s">
        <v>144</v>
      </c>
      <c r="D4" s="33" t="s">
        <v>145</v>
      </c>
      <c r="E4" s="33" t="s">
        <v>3</v>
      </c>
      <c r="F4" s="33" t="s">
        <v>4</v>
      </c>
      <c r="G4" s="33" t="s">
        <v>5</v>
      </c>
      <c r="H4" s="33" t="s">
        <v>6</v>
      </c>
      <c r="I4" s="33" t="s">
        <v>7</v>
      </c>
      <c r="J4" s="34" t="s">
        <v>8</v>
      </c>
      <c r="K4" s="34" t="s">
        <v>9</v>
      </c>
      <c r="L4" s="34" t="s">
        <v>10</v>
      </c>
      <c r="M4" s="33" t="s">
        <v>402</v>
      </c>
      <c r="N4" s="33" t="s">
        <v>403</v>
      </c>
      <c r="O4" s="33" t="s">
        <v>404</v>
      </c>
      <c r="P4" s="33" t="s">
        <v>406</v>
      </c>
    </row>
    <row r="5" spans="1:16" ht="14.4" customHeight="1" x14ac:dyDescent="0.25">
      <c r="A5" s="60" t="s">
        <v>11</v>
      </c>
      <c r="B5" s="60" t="s">
        <v>12</v>
      </c>
      <c r="C5" s="60" t="s">
        <v>13</v>
      </c>
      <c r="D5" s="60" t="s">
        <v>14</v>
      </c>
      <c r="E5" s="60" t="s">
        <v>15</v>
      </c>
      <c r="F5" s="60" t="s">
        <v>16</v>
      </c>
      <c r="G5" s="60" t="s">
        <v>17</v>
      </c>
      <c r="H5" s="60" t="s">
        <v>18</v>
      </c>
      <c r="I5" s="60" t="s">
        <v>19</v>
      </c>
      <c r="J5" s="60">
        <v>10</v>
      </c>
      <c r="K5" s="61">
        <v>11</v>
      </c>
      <c r="L5" s="60">
        <v>12</v>
      </c>
      <c r="M5" s="60">
        <v>13</v>
      </c>
      <c r="N5" s="60">
        <v>14</v>
      </c>
      <c r="O5" s="60">
        <v>15</v>
      </c>
      <c r="P5" s="60">
        <v>16</v>
      </c>
    </row>
    <row r="6" spans="1:16" ht="15.6" x14ac:dyDescent="0.25">
      <c r="A6" s="62" t="s">
        <v>25</v>
      </c>
      <c r="B6" s="60" t="s">
        <v>0</v>
      </c>
      <c r="C6" s="60" t="s">
        <v>0</v>
      </c>
      <c r="D6" s="60" t="s">
        <v>0</v>
      </c>
      <c r="E6" s="60" t="s">
        <v>0</v>
      </c>
      <c r="F6" s="60" t="s">
        <v>0</v>
      </c>
      <c r="G6" s="60" t="s">
        <v>0</v>
      </c>
      <c r="H6" s="60" t="s">
        <v>0</v>
      </c>
      <c r="I6" s="60" t="s">
        <v>0</v>
      </c>
      <c r="J6" s="60" t="s">
        <v>0</v>
      </c>
      <c r="K6" s="61" t="s">
        <v>0</v>
      </c>
      <c r="L6" s="60" t="s">
        <v>0</v>
      </c>
      <c r="M6" s="63">
        <f t="shared" ref="M6:M12" si="0">M7</f>
        <v>26113879</v>
      </c>
      <c r="N6" s="63">
        <f t="shared" ref="N6:O12" si="1">N7</f>
        <v>26112141.640000001</v>
      </c>
      <c r="O6" s="63">
        <f t="shared" si="1"/>
        <v>26112141.640000001</v>
      </c>
      <c r="P6" s="105">
        <f>O6/M6</f>
        <v>0.99993346986098852</v>
      </c>
    </row>
    <row r="7" spans="1:16" ht="31.2" x14ac:dyDescent="0.25">
      <c r="A7" s="62" t="s">
        <v>116</v>
      </c>
      <c r="B7" s="65" t="s">
        <v>117</v>
      </c>
      <c r="C7" s="65" t="s">
        <v>0</v>
      </c>
      <c r="D7" s="65" t="s">
        <v>0</v>
      </c>
      <c r="E7" s="65" t="s">
        <v>0</v>
      </c>
      <c r="F7" s="65" t="s">
        <v>0</v>
      </c>
      <c r="G7" s="65" t="s">
        <v>0</v>
      </c>
      <c r="H7" s="66" t="s">
        <v>0</v>
      </c>
      <c r="I7" s="66" t="s">
        <v>0</v>
      </c>
      <c r="J7" s="66" t="s">
        <v>0</v>
      </c>
      <c r="K7" s="67" t="s">
        <v>0</v>
      </c>
      <c r="L7" s="66" t="s">
        <v>0</v>
      </c>
      <c r="M7" s="63">
        <f t="shared" si="0"/>
        <v>26113879</v>
      </c>
      <c r="N7" s="63">
        <f t="shared" si="1"/>
        <v>26112141.640000001</v>
      </c>
      <c r="O7" s="63">
        <f t="shared" si="1"/>
        <v>26112141.640000001</v>
      </c>
      <c r="P7" s="105">
        <f t="shared" ref="P7:P32" si="2">O7/M7</f>
        <v>0.99993346986098852</v>
      </c>
    </row>
    <row r="8" spans="1:16" ht="62.25" customHeight="1" x14ac:dyDescent="0.25">
      <c r="A8" s="62" t="s">
        <v>128</v>
      </c>
      <c r="B8" s="65" t="s">
        <v>117</v>
      </c>
      <c r="C8" s="65" t="s">
        <v>12</v>
      </c>
      <c r="D8" s="65" t="s">
        <v>27</v>
      </c>
      <c r="E8" s="65" t="s">
        <v>0</v>
      </c>
      <c r="F8" s="65" t="s">
        <v>0</v>
      </c>
      <c r="G8" s="65" t="s">
        <v>0</v>
      </c>
      <c r="H8" s="66" t="s">
        <v>0</v>
      </c>
      <c r="I8" s="66" t="s">
        <v>0</v>
      </c>
      <c r="J8" s="66" t="s">
        <v>0</v>
      </c>
      <c r="K8" s="67" t="s">
        <v>0</v>
      </c>
      <c r="L8" s="66" t="s">
        <v>0</v>
      </c>
      <c r="M8" s="63">
        <f t="shared" si="0"/>
        <v>26113879</v>
      </c>
      <c r="N8" s="63">
        <f t="shared" si="1"/>
        <v>26112141.640000001</v>
      </c>
      <c r="O8" s="63">
        <f t="shared" si="1"/>
        <v>26112141.640000001</v>
      </c>
      <c r="P8" s="105">
        <f t="shared" si="2"/>
        <v>0.99993346986098852</v>
      </c>
    </row>
    <row r="9" spans="1:16" ht="39" customHeight="1" x14ac:dyDescent="0.25">
      <c r="A9" s="62" t="s">
        <v>129</v>
      </c>
      <c r="B9" s="65" t="s">
        <v>117</v>
      </c>
      <c r="C9" s="65" t="s">
        <v>12</v>
      </c>
      <c r="D9" s="65" t="s">
        <v>27</v>
      </c>
      <c r="E9" s="65" t="s">
        <v>130</v>
      </c>
      <c r="F9" s="65" t="s">
        <v>0</v>
      </c>
      <c r="G9" s="65" t="s">
        <v>0</v>
      </c>
      <c r="H9" s="66" t="s">
        <v>0</v>
      </c>
      <c r="I9" s="66" t="s">
        <v>0</v>
      </c>
      <c r="J9" s="66" t="s">
        <v>0</v>
      </c>
      <c r="K9" s="67" t="s">
        <v>0</v>
      </c>
      <c r="L9" s="66" t="s">
        <v>0</v>
      </c>
      <c r="M9" s="63">
        <f t="shared" si="0"/>
        <v>26113879</v>
      </c>
      <c r="N9" s="63">
        <f t="shared" si="1"/>
        <v>26112141.640000001</v>
      </c>
      <c r="O9" s="63">
        <f t="shared" si="1"/>
        <v>26112141.640000001</v>
      </c>
      <c r="P9" s="105">
        <f t="shared" si="2"/>
        <v>0.99993346986098852</v>
      </c>
    </row>
    <row r="10" spans="1:16" ht="15.6" x14ac:dyDescent="0.25">
      <c r="A10" s="68" t="s">
        <v>120</v>
      </c>
      <c r="B10" s="65" t="s">
        <v>117</v>
      </c>
      <c r="C10" s="65" t="s">
        <v>12</v>
      </c>
      <c r="D10" s="65" t="s">
        <v>27</v>
      </c>
      <c r="E10" s="65" t="s">
        <v>130</v>
      </c>
      <c r="F10" s="65" t="s">
        <v>20</v>
      </c>
      <c r="G10" s="65" t="s">
        <v>0</v>
      </c>
      <c r="H10" s="65" t="s">
        <v>0</v>
      </c>
      <c r="I10" s="65" t="s">
        <v>0</v>
      </c>
      <c r="J10" s="65" t="s">
        <v>0</v>
      </c>
      <c r="K10" s="69" t="s">
        <v>0</v>
      </c>
      <c r="L10" s="65" t="s">
        <v>0</v>
      </c>
      <c r="M10" s="63">
        <f t="shared" si="0"/>
        <v>26113879</v>
      </c>
      <c r="N10" s="63">
        <f t="shared" si="1"/>
        <v>26112141.640000001</v>
      </c>
      <c r="O10" s="63">
        <f t="shared" si="1"/>
        <v>26112141.640000001</v>
      </c>
      <c r="P10" s="105">
        <f t="shared" si="2"/>
        <v>0.99993346986098852</v>
      </c>
    </row>
    <row r="11" spans="1:16" ht="15.6" x14ac:dyDescent="0.25">
      <c r="A11" s="68" t="s">
        <v>131</v>
      </c>
      <c r="B11" s="65" t="s">
        <v>117</v>
      </c>
      <c r="C11" s="65" t="s">
        <v>12</v>
      </c>
      <c r="D11" s="65" t="s">
        <v>27</v>
      </c>
      <c r="E11" s="65" t="s">
        <v>130</v>
      </c>
      <c r="F11" s="65" t="s">
        <v>20</v>
      </c>
      <c r="G11" s="65" t="s">
        <v>32</v>
      </c>
      <c r="H11" s="65" t="s">
        <v>0</v>
      </c>
      <c r="I11" s="65" t="s">
        <v>0</v>
      </c>
      <c r="J11" s="65" t="s">
        <v>0</v>
      </c>
      <c r="K11" s="69" t="s">
        <v>0</v>
      </c>
      <c r="L11" s="65" t="s">
        <v>0</v>
      </c>
      <c r="M11" s="63">
        <f t="shared" si="0"/>
        <v>26113879</v>
      </c>
      <c r="N11" s="63">
        <f t="shared" si="1"/>
        <v>26112141.640000001</v>
      </c>
      <c r="O11" s="63">
        <f t="shared" si="1"/>
        <v>26112141.640000001</v>
      </c>
      <c r="P11" s="105">
        <f t="shared" si="2"/>
        <v>0.99993346986098852</v>
      </c>
    </row>
    <row r="12" spans="1:16" ht="77.25" customHeight="1" x14ac:dyDescent="0.25">
      <c r="A12" s="62" t="s">
        <v>132</v>
      </c>
      <c r="B12" s="65" t="s">
        <v>117</v>
      </c>
      <c r="C12" s="65" t="s">
        <v>12</v>
      </c>
      <c r="D12" s="65" t="s">
        <v>27</v>
      </c>
      <c r="E12" s="65" t="s">
        <v>130</v>
      </c>
      <c r="F12" s="65" t="s">
        <v>20</v>
      </c>
      <c r="G12" s="65" t="s">
        <v>32</v>
      </c>
      <c r="H12" s="65" t="s">
        <v>133</v>
      </c>
      <c r="I12" s="66" t="s">
        <v>0</v>
      </c>
      <c r="J12" s="66" t="s">
        <v>0</v>
      </c>
      <c r="K12" s="67" t="s">
        <v>0</v>
      </c>
      <c r="L12" s="66" t="s">
        <v>0</v>
      </c>
      <c r="M12" s="63">
        <f t="shared" si="0"/>
        <v>26113879</v>
      </c>
      <c r="N12" s="63">
        <f t="shared" si="1"/>
        <v>26112141.640000001</v>
      </c>
      <c r="O12" s="63">
        <f t="shared" si="1"/>
        <v>26112141.640000001</v>
      </c>
      <c r="P12" s="105">
        <f t="shared" si="2"/>
        <v>0.99993346986098852</v>
      </c>
    </row>
    <row r="13" spans="1:16" ht="75" customHeight="1" x14ac:dyDescent="0.25">
      <c r="A13" s="62" t="s">
        <v>165</v>
      </c>
      <c r="B13" s="65" t="s">
        <v>117</v>
      </c>
      <c r="C13" s="65" t="s">
        <v>12</v>
      </c>
      <c r="D13" s="65" t="s">
        <v>27</v>
      </c>
      <c r="E13" s="65" t="s">
        <v>130</v>
      </c>
      <c r="F13" s="65" t="s">
        <v>20</v>
      </c>
      <c r="G13" s="65" t="s">
        <v>32</v>
      </c>
      <c r="H13" s="65" t="s">
        <v>133</v>
      </c>
      <c r="I13" s="65" t="s">
        <v>166</v>
      </c>
      <c r="J13" s="65" t="s">
        <v>0</v>
      </c>
      <c r="K13" s="69" t="s">
        <v>0</v>
      </c>
      <c r="L13" s="65" t="s">
        <v>0</v>
      </c>
      <c r="M13" s="63">
        <f>M14+M16+M19+M21+M23+M25+M27+M31</f>
        <v>26113879</v>
      </c>
      <c r="N13" s="63">
        <f t="shared" ref="N13:O13" si="3">N14+N16+N19+N21+N23+N25+N27+N31</f>
        <v>26112141.640000001</v>
      </c>
      <c r="O13" s="63">
        <f t="shared" si="3"/>
        <v>26112141.640000001</v>
      </c>
      <c r="P13" s="105">
        <f t="shared" si="2"/>
        <v>0.99993346986098852</v>
      </c>
    </row>
    <row r="14" spans="1:16" ht="15.6" x14ac:dyDescent="0.25">
      <c r="A14" s="62" t="s">
        <v>186</v>
      </c>
      <c r="B14" s="65"/>
      <c r="C14" s="65"/>
      <c r="D14" s="65"/>
      <c r="E14" s="65"/>
      <c r="F14" s="65"/>
      <c r="G14" s="65"/>
      <c r="H14" s="65"/>
      <c r="I14" s="65"/>
      <c r="J14" s="65"/>
      <c r="K14" s="69"/>
      <c r="L14" s="65"/>
      <c r="M14" s="63">
        <f>M15</f>
        <v>2531700</v>
      </c>
      <c r="N14" s="63">
        <f t="shared" ref="N14:O14" si="4">N15</f>
        <v>2531700</v>
      </c>
      <c r="O14" s="63">
        <f t="shared" si="4"/>
        <v>2531700</v>
      </c>
      <c r="P14" s="105">
        <f t="shared" si="2"/>
        <v>1</v>
      </c>
    </row>
    <row r="15" spans="1:16" ht="15.6" x14ac:dyDescent="0.25">
      <c r="A15" s="90" t="s">
        <v>356</v>
      </c>
      <c r="B15" s="60" t="s">
        <v>117</v>
      </c>
      <c r="C15" s="60" t="s">
        <v>12</v>
      </c>
      <c r="D15" s="60" t="s">
        <v>27</v>
      </c>
      <c r="E15" s="60" t="s">
        <v>130</v>
      </c>
      <c r="F15" s="60" t="s">
        <v>20</v>
      </c>
      <c r="G15" s="60" t="s">
        <v>32</v>
      </c>
      <c r="H15" s="60" t="s">
        <v>133</v>
      </c>
      <c r="I15" s="60" t="s">
        <v>166</v>
      </c>
      <c r="J15" s="60" t="s">
        <v>355</v>
      </c>
      <c r="K15" s="61">
        <v>34.700000000000003</v>
      </c>
      <c r="L15" s="60">
        <v>2024</v>
      </c>
      <c r="M15" s="93">
        <v>2531700</v>
      </c>
      <c r="N15" s="93">
        <v>2531700</v>
      </c>
      <c r="O15" s="93">
        <v>2531700</v>
      </c>
      <c r="P15" s="105">
        <f t="shared" si="2"/>
        <v>1</v>
      </c>
    </row>
    <row r="16" spans="1:16" ht="15.6" x14ac:dyDescent="0.25">
      <c r="A16" s="62" t="s">
        <v>187</v>
      </c>
      <c r="B16" s="65"/>
      <c r="C16" s="65"/>
      <c r="D16" s="65"/>
      <c r="E16" s="65"/>
      <c r="F16" s="65"/>
      <c r="G16" s="65"/>
      <c r="H16" s="65"/>
      <c r="I16" s="65"/>
      <c r="J16" s="65"/>
      <c r="K16" s="69"/>
      <c r="L16" s="65"/>
      <c r="M16" s="63">
        <f>M17+M18</f>
        <v>2620737</v>
      </c>
      <c r="N16" s="63">
        <f t="shared" ref="N16:O16" si="5">N17</f>
        <v>2619000</v>
      </c>
      <c r="O16" s="63">
        <f t="shared" si="5"/>
        <v>2619000</v>
      </c>
      <c r="P16" s="105">
        <f t="shared" si="2"/>
        <v>0.99933720934225756</v>
      </c>
    </row>
    <row r="17" spans="1:16" ht="31.2" x14ac:dyDescent="0.25">
      <c r="A17" s="90" t="s">
        <v>357</v>
      </c>
      <c r="B17" s="60" t="s">
        <v>117</v>
      </c>
      <c r="C17" s="60">
        <v>2</v>
      </c>
      <c r="D17" s="60" t="s">
        <v>27</v>
      </c>
      <c r="E17" s="60" t="s">
        <v>130</v>
      </c>
      <c r="F17" s="60" t="s">
        <v>20</v>
      </c>
      <c r="G17" s="60" t="s">
        <v>32</v>
      </c>
      <c r="H17" s="60" t="s">
        <v>133</v>
      </c>
      <c r="I17" s="60" t="s">
        <v>166</v>
      </c>
      <c r="J17" s="60" t="s">
        <v>355</v>
      </c>
      <c r="K17" s="61">
        <v>38.799999999999997</v>
      </c>
      <c r="L17" s="60">
        <v>2024</v>
      </c>
      <c r="M17" s="93">
        <v>2619000</v>
      </c>
      <c r="N17" s="93">
        <v>2619000</v>
      </c>
      <c r="O17" s="93">
        <v>2619000</v>
      </c>
      <c r="P17" s="105">
        <f t="shared" si="2"/>
        <v>1</v>
      </c>
    </row>
    <row r="18" spans="1:16" s="13" customFormat="1" ht="15.6" x14ac:dyDescent="0.25">
      <c r="A18" s="90" t="s">
        <v>149</v>
      </c>
      <c r="B18" s="60" t="s">
        <v>117</v>
      </c>
      <c r="C18" s="60">
        <v>2</v>
      </c>
      <c r="D18" s="60" t="s">
        <v>27</v>
      </c>
      <c r="E18" s="60" t="s">
        <v>130</v>
      </c>
      <c r="F18" s="60" t="s">
        <v>20</v>
      </c>
      <c r="G18" s="60" t="s">
        <v>32</v>
      </c>
      <c r="H18" s="60" t="s">
        <v>133</v>
      </c>
      <c r="I18" s="60" t="s">
        <v>166</v>
      </c>
      <c r="J18" s="60"/>
      <c r="K18" s="61"/>
      <c r="L18" s="60"/>
      <c r="M18" s="93">
        <v>1737</v>
      </c>
      <c r="N18" s="93">
        <v>0</v>
      </c>
      <c r="O18" s="93">
        <v>0</v>
      </c>
      <c r="P18" s="105">
        <f t="shared" si="2"/>
        <v>0</v>
      </c>
    </row>
    <row r="19" spans="1:16" ht="15.6" x14ac:dyDescent="0.25">
      <c r="A19" s="62" t="s">
        <v>189</v>
      </c>
      <c r="B19" s="65"/>
      <c r="C19" s="65"/>
      <c r="D19" s="65"/>
      <c r="E19" s="65"/>
      <c r="F19" s="65"/>
      <c r="G19" s="65"/>
      <c r="H19" s="65"/>
      <c r="I19" s="65"/>
      <c r="J19" s="65"/>
      <c r="K19" s="69"/>
      <c r="L19" s="65"/>
      <c r="M19" s="63">
        <f>M20</f>
        <v>1470000</v>
      </c>
      <c r="N19" s="63">
        <f t="shared" ref="N19:O19" si="6">N20</f>
        <v>1470000</v>
      </c>
      <c r="O19" s="63">
        <f t="shared" si="6"/>
        <v>1470000</v>
      </c>
      <c r="P19" s="105">
        <f t="shared" si="2"/>
        <v>1</v>
      </c>
    </row>
    <row r="20" spans="1:16" ht="15.6" x14ac:dyDescent="0.25">
      <c r="A20" s="90" t="s">
        <v>358</v>
      </c>
      <c r="B20" s="60" t="s">
        <v>117</v>
      </c>
      <c r="C20" s="60" t="s">
        <v>12</v>
      </c>
      <c r="D20" s="60" t="s">
        <v>27</v>
      </c>
      <c r="E20" s="60" t="s">
        <v>130</v>
      </c>
      <c r="F20" s="60" t="s">
        <v>20</v>
      </c>
      <c r="G20" s="60" t="s">
        <v>32</v>
      </c>
      <c r="H20" s="60" t="s">
        <v>133</v>
      </c>
      <c r="I20" s="60" t="s">
        <v>166</v>
      </c>
      <c r="J20" s="60" t="s">
        <v>355</v>
      </c>
      <c r="K20" s="61">
        <v>39.6</v>
      </c>
      <c r="L20" s="60">
        <v>2024</v>
      </c>
      <c r="M20" s="93">
        <v>1470000</v>
      </c>
      <c r="N20" s="93">
        <v>1470000</v>
      </c>
      <c r="O20" s="93">
        <v>1470000</v>
      </c>
      <c r="P20" s="105">
        <f t="shared" si="2"/>
        <v>1</v>
      </c>
    </row>
    <row r="21" spans="1:16" ht="15.6" x14ac:dyDescent="0.25">
      <c r="A21" s="62" t="s">
        <v>192</v>
      </c>
      <c r="B21" s="65"/>
      <c r="C21" s="65"/>
      <c r="D21" s="65"/>
      <c r="E21" s="65"/>
      <c r="F21" s="65"/>
      <c r="G21" s="65"/>
      <c r="H21" s="65"/>
      <c r="I21" s="65"/>
      <c r="J21" s="65"/>
      <c r="K21" s="69"/>
      <c r="L21" s="65"/>
      <c r="M21" s="63">
        <f>M22</f>
        <v>1171275</v>
      </c>
      <c r="N21" s="63">
        <f t="shared" ref="N21:O21" si="7">N22</f>
        <v>1171275</v>
      </c>
      <c r="O21" s="63">
        <f t="shared" si="7"/>
        <v>1171275</v>
      </c>
      <c r="P21" s="105">
        <f t="shared" si="2"/>
        <v>1</v>
      </c>
    </row>
    <row r="22" spans="1:16" ht="31.2" x14ac:dyDescent="0.25">
      <c r="A22" s="90" t="s">
        <v>360</v>
      </c>
      <c r="B22" s="60" t="s">
        <v>117</v>
      </c>
      <c r="C22" s="60" t="s">
        <v>12</v>
      </c>
      <c r="D22" s="60" t="s">
        <v>27</v>
      </c>
      <c r="E22" s="60" t="s">
        <v>130</v>
      </c>
      <c r="F22" s="60" t="s">
        <v>20</v>
      </c>
      <c r="G22" s="60" t="s">
        <v>32</v>
      </c>
      <c r="H22" s="60" t="s">
        <v>133</v>
      </c>
      <c r="I22" s="60" t="s">
        <v>166</v>
      </c>
      <c r="J22" s="60" t="s">
        <v>355</v>
      </c>
      <c r="K22" s="61">
        <v>33.799999999999997</v>
      </c>
      <c r="L22" s="60" t="s">
        <v>42</v>
      </c>
      <c r="M22" s="93">
        <v>1171275</v>
      </c>
      <c r="N22" s="93">
        <v>1171275</v>
      </c>
      <c r="O22" s="93">
        <v>1171275</v>
      </c>
      <c r="P22" s="105">
        <f t="shared" si="2"/>
        <v>1</v>
      </c>
    </row>
    <row r="23" spans="1:16" ht="15.6" x14ac:dyDescent="0.25">
      <c r="A23" s="62" t="s">
        <v>271</v>
      </c>
      <c r="B23" s="65"/>
      <c r="C23" s="65"/>
      <c r="D23" s="65"/>
      <c r="E23" s="65"/>
      <c r="F23" s="65"/>
      <c r="G23" s="65"/>
      <c r="H23" s="65"/>
      <c r="I23" s="65"/>
      <c r="J23" s="65"/>
      <c r="K23" s="69"/>
      <c r="L23" s="65"/>
      <c r="M23" s="63">
        <f>M24</f>
        <v>3866100</v>
      </c>
      <c r="N23" s="63">
        <f t="shared" ref="N23:O23" si="8">N24</f>
        <v>3866100</v>
      </c>
      <c r="O23" s="63">
        <f t="shared" si="8"/>
        <v>3866100</v>
      </c>
      <c r="P23" s="105">
        <f t="shared" si="2"/>
        <v>1</v>
      </c>
    </row>
    <row r="24" spans="1:16" ht="31.2" x14ac:dyDescent="0.25">
      <c r="A24" s="90" t="s">
        <v>381</v>
      </c>
      <c r="B24" s="60" t="s">
        <v>117</v>
      </c>
      <c r="C24" s="60" t="s">
        <v>12</v>
      </c>
      <c r="D24" s="60" t="s">
        <v>27</v>
      </c>
      <c r="E24" s="60" t="s">
        <v>130</v>
      </c>
      <c r="F24" s="60" t="s">
        <v>20</v>
      </c>
      <c r="G24" s="60" t="s">
        <v>32</v>
      </c>
      <c r="H24" s="60" t="s">
        <v>133</v>
      </c>
      <c r="I24" s="60" t="s">
        <v>166</v>
      </c>
      <c r="J24" s="60" t="s">
        <v>355</v>
      </c>
      <c r="K24" s="61" t="s">
        <v>390</v>
      </c>
      <c r="L24" s="60">
        <v>2024</v>
      </c>
      <c r="M24" s="93">
        <v>3866100</v>
      </c>
      <c r="N24" s="93">
        <v>3866100</v>
      </c>
      <c r="O24" s="93">
        <v>3866100</v>
      </c>
      <c r="P24" s="105">
        <f t="shared" si="2"/>
        <v>1</v>
      </c>
    </row>
    <row r="25" spans="1:16" ht="15.6" x14ac:dyDescent="0.25">
      <c r="A25" s="62" t="s">
        <v>272</v>
      </c>
      <c r="B25" s="65"/>
      <c r="C25" s="65"/>
      <c r="D25" s="65"/>
      <c r="E25" s="65"/>
      <c r="F25" s="65"/>
      <c r="G25" s="65"/>
      <c r="H25" s="65"/>
      <c r="I25" s="65"/>
      <c r="J25" s="65"/>
      <c r="K25" s="69"/>
      <c r="L25" s="65"/>
      <c r="M25" s="63">
        <f>M26</f>
        <v>3076367</v>
      </c>
      <c r="N25" s="63">
        <f t="shared" ref="N25:O25" si="9">N26</f>
        <v>3076366.64</v>
      </c>
      <c r="O25" s="63">
        <f t="shared" si="9"/>
        <v>3076366.64</v>
      </c>
      <c r="P25" s="105">
        <f t="shared" si="2"/>
        <v>0.99999988297885134</v>
      </c>
    </row>
    <row r="26" spans="1:16" s="22" customFormat="1" ht="15.6" x14ac:dyDescent="0.25">
      <c r="A26" s="90" t="s">
        <v>359</v>
      </c>
      <c r="B26" s="60" t="s">
        <v>117</v>
      </c>
      <c r="C26" s="60" t="s">
        <v>12</v>
      </c>
      <c r="D26" s="60" t="s">
        <v>27</v>
      </c>
      <c r="E26" s="60" t="s">
        <v>130</v>
      </c>
      <c r="F26" s="60" t="s">
        <v>20</v>
      </c>
      <c r="G26" s="60" t="s">
        <v>32</v>
      </c>
      <c r="H26" s="60" t="s">
        <v>133</v>
      </c>
      <c r="I26" s="60" t="s">
        <v>166</v>
      </c>
      <c r="J26" s="60" t="s">
        <v>355</v>
      </c>
      <c r="K26" s="61" t="s">
        <v>373</v>
      </c>
      <c r="L26" s="60" t="s">
        <v>42</v>
      </c>
      <c r="M26" s="93">
        <v>3076367</v>
      </c>
      <c r="N26" s="93">
        <v>3076366.64</v>
      </c>
      <c r="O26" s="93">
        <v>3076366.64</v>
      </c>
      <c r="P26" s="105">
        <f t="shared" si="2"/>
        <v>0.99999988297885134</v>
      </c>
    </row>
    <row r="27" spans="1:16" ht="15.6" x14ac:dyDescent="0.25">
      <c r="A27" s="62" t="s">
        <v>180</v>
      </c>
      <c r="B27" s="65"/>
      <c r="C27" s="65"/>
      <c r="D27" s="65"/>
      <c r="E27" s="65"/>
      <c r="F27" s="65"/>
      <c r="G27" s="65"/>
      <c r="H27" s="65"/>
      <c r="I27" s="65"/>
      <c r="J27" s="65"/>
      <c r="K27" s="69"/>
      <c r="L27" s="65"/>
      <c r="M27" s="63">
        <f>M28+M29+M30</f>
        <v>9515700</v>
      </c>
      <c r="N27" s="63">
        <f t="shared" ref="N27:O27" si="10">N28+N29+N30</f>
        <v>9515700</v>
      </c>
      <c r="O27" s="63">
        <f t="shared" si="10"/>
        <v>9515700</v>
      </c>
      <c r="P27" s="105">
        <f t="shared" si="2"/>
        <v>1</v>
      </c>
    </row>
    <row r="28" spans="1:16" ht="31.2" x14ac:dyDescent="0.25">
      <c r="A28" s="90" t="s">
        <v>377</v>
      </c>
      <c r="B28" s="60" t="s">
        <v>117</v>
      </c>
      <c r="C28" s="60" t="s">
        <v>12</v>
      </c>
      <c r="D28" s="60" t="s">
        <v>27</v>
      </c>
      <c r="E28" s="60" t="s">
        <v>130</v>
      </c>
      <c r="F28" s="60" t="s">
        <v>20</v>
      </c>
      <c r="G28" s="60" t="s">
        <v>32</v>
      </c>
      <c r="H28" s="60" t="s">
        <v>133</v>
      </c>
      <c r="I28" s="60" t="s">
        <v>166</v>
      </c>
      <c r="J28" s="60" t="s">
        <v>355</v>
      </c>
      <c r="K28" s="61" t="s">
        <v>361</v>
      </c>
      <c r="L28" s="60" t="s">
        <v>42</v>
      </c>
      <c r="M28" s="93">
        <v>3171900</v>
      </c>
      <c r="N28" s="93">
        <v>3171900</v>
      </c>
      <c r="O28" s="93">
        <v>3171900</v>
      </c>
      <c r="P28" s="105">
        <f t="shared" si="2"/>
        <v>1</v>
      </c>
    </row>
    <row r="29" spans="1:16" ht="31.2" x14ac:dyDescent="0.25">
      <c r="A29" s="90" t="s">
        <v>377</v>
      </c>
      <c r="B29" s="60" t="s">
        <v>117</v>
      </c>
      <c r="C29" s="60" t="s">
        <v>12</v>
      </c>
      <c r="D29" s="60" t="s">
        <v>27</v>
      </c>
      <c r="E29" s="60" t="s">
        <v>130</v>
      </c>
      <c r="F29" s="60" t="s">
        <v>20</v>
      </c>
      <c r="G29" s="60" t="s">
        <v>32</v>
      </c>
      <c r="H29" s="60" t="s">
        <v>133</v>
      </c>
      <c r="I29" s="60" t="s">
        <v>166</v>
      </c>
      <c r="J29" s="60" t="s">
        <v>355</v>
      </c>
      <c r="K29" s="61" t="s">
        <v>362</v>
      </c>
      <c r="L29" s="60" t="s">
        <v>42</v>
      </c>
      <c r="M29" s="93">
        <v>3171900</v>
      </c>
      <c r="N29" s="93">
        <v>3171900</v>
      </c>
      <c r="O29" s="93">
        <v>3171900</v>
      </c>
      <c r="P29" s="105">
        <f t="shared" si="2"/>
        <v>1</v>
      </c>
    </row>
    <row r="30" spans="1:16" ht="31.2" x14ac:dyDescent="0.25">
      <c r="A30" s="90" t="s">
        <v>377</v>
      </c>
      <c r="B30" s="60" t="s">
        <v>117</v>
      </c>
      <c r="C30" s="60" t="s">
        <v>12</v>
      </c>
      <c r="D30" s="60" t="s">
        <v>27</v>
      </c>
      <c r="E30" s="60" t="s">
        <v>130</v>
      </c>
      <c r="F30" s="60" t="s">
        <v>20</v>
      </c>
      <c r="G30" s="60" t="s">
        <v>32</v>
      </c>
      <c r="H30" s="60" t="s">
        <v>133</v>
      </c>
      <c r="I30" s="60" t="s">
        <v>166</v>
      </c>
      <c r="J30" s="60" t="s">
        <v>355</v>
      </c>
      <c r="K30" s="61" t="s">
        <v>376</v>
      </c>
      <c r="L30" s="60" t="s">
        <v>42</v>
      </c>
      <c r="M30" s="93">
        <v>3171900</v>
      </c>
      <c r="N30" s="93">
        <v>3171900</v>
      </c>
      <c r="O30" s="93">
        <v>3171900</v>
      </c>
      <c r="P30" s="105">
        <f t="shared" si="2"/>
        <v>1</v>
      </c>
    </row>
    <row r="31" spans="1:16" ht="15.6" x14ac:dyDescent="0.25">
      <c r="A31" s="62" t="s">
        <v>273</v>
      </c>
      <c r="B31" s="65"/>
      <c r="C31" s="65"/>
      <c r="D31" s="65"/>
      <c r="E31" s="65"/>
      <c r="F31" s="65"/>
      <c r="G31" s="65"/>
      <c r="H31" s="65"/>
      <c r="I31" s="65"/>
      <c r="J31" s="65"/>
      <c r="K31" s="69"/>
      <c r="L31" s="65"/>
      <c r="M31" s="63">
        <f>M32</f>
        <v>1862000</v>
      </c>
      <c r="N31" s="63">
        <f t="shared" ref="N31:O31" si="11">N32</f>
        <v>1862000</v>
      </c>
      <c r="O31" s="63">
        <f t="shared" si="11"/>
        <v>1862000</v>
      </c>
      <c r="P31" s="105">
        <f t="shared" si="2"/>
        <v>1</v>
      </c>
    </row>
    <row r="32" spans="1:16" ht="31.2" x14ac:dyDescent="0.25">
      <c r="A32" s="113" t="s">
        <v>363</v>
      </c>
      <c r="B32" s="114" t="s">
        <v>117</v>
      </c>
      <c r="C32" s="114" t="s">
        <v>12</v>
      </c>
      <c r="D32" s="114" t="s">
        <v>27</v>
      </c>
      <c r="E32" s="114" t="s">
        <v>130</v>
      </c>
      <c r="F32" s="114" t="s">
        <v>20</v>
      </c>
      <c r="G32" s="114" t="s">
        <v>32</v>
      </c>
      <c r="H32" s="114" t="s">
        <v>133</v>
      </c>
      <c r="I32" s="114" t="s">
        <v>166</v>
      </c>
      <c r="J32" s="114" t="s">
        <v>355</v>
      </c>
      <c r="K32" s="115">
        <v>34.4</v>
      </c>
      <c r="L32" s="114">
        <v>2024</v>
      </c>
      <c r="M32" s="116">
        <v>1862000</v>
      </c>
      <c r="N32" s="116">
        <v>1862000</v>
      </c>
      <c r="O32" s="116">
        <v>1862000</v>
      </c>
      <c r="P32" s="117">
        <f t="shared" si="2"/>
        <v>1</v>
      </c>
    </row>
    <row r="33" spans="1:19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9"/>
      <c r="L33" s="18"/>
      <c r="M33" s="18"/>
      <c r="N33" s="18"/>
      <c r="O33" s="18"/>
    </row>
    <row r="34" spans="1:19" x14ac:dyDescent="0.25">
      <c r="A34" s="18"/>
    </row>
    <row r="35" spans="1:19" ht="46.5" customHeight="1" x14ac:dyDescent="0.25"/>
    <row r="36" spans="1:19" ht="36" customHeight="1" x14ac:dyDescent="0.4">
      <c r="A36" s="119" t="s">
        <v>410</v>
      </c>
      <c r="B36" s="119"/>
      <c r="C36" s="119"/>
      <c r="D36" s="119"/>
      <c r="E36"/>
      <c r="F36"/>
      <c r="G36"/>
      <c r="H36"/>
      <c r="I36"/>
      <c r="J36"/>
      <c r="K36"/>
      <c r="L36"/>
      <c r="M36" s="120" t="s">
        <v>411</v>
      </c>
      <c r="N36" s="120"/>
      <c r="O36" s="120"/>
      <c r="P36" s="120"/>
      <c r="Q36" s="9"/>
      <c r="R36" s="9"/>
      <c r="S36" s="9"/>
    </row>
    <row r="37" spans="1:19" ht="20.25" customHeight="1" x14ac:dyDescent="0.4">
      <c r="A37" s="107"/>
      <c r="B37" s="107"/>
      <c r="C37" s="107"/>
      <c r="D37" s="107"/>
      <c r="E37"/>
      <c r="F37"/>
      <c r="G37"/>
      <c r="H37"/>
      <c r="I37"/>
      <c r="J37"/>
      <c r="K37"/>
      <c r="L37"/>
      <c r="M37" s="108"/>
      <c r="N37" s="108"/>
      <c r="O37" s="108"/>
      <c r="P37" s="108"/>
      <c r="Q37" s="9"/>
      <c r="R37" s="9"/>
      <c r="S37" s="9"/>
    </row>
    <row r="38" spans="1:19" ht="397.5" customHeight="1" x14ac:dyDescent="0.4">
      <c r="A38" s="107"/>
      <c r="B38" s="107"/>
      <c r="C38" s="107"/>
      <c r="D38" s="107"/>
      <c r="E38"/>
      <c r="F38"/>
      <c r="G38"/>
      <c r="H38"/>
      <c r="I38"/>
      <c r="J38"/>
      <c r="K38"/>
      <c r="L38"/>
      <c r="M38" s="108"/>
      <c r="N38" s="108"/>
      <c r="O38" s="108"/>
      <c r="P38" s="108"/>
      <c r="Q38" s="9"/>
      <c r="R38" s="9"/>
      <c r="S38" s="9"/>
    </row>
    <row r="39" spans="1:19" ht="18" x14ac:dyDescent="0.35">
      <c r="A39" s="109" t="s">
        <v>412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9"/>
      <c r="R39" s="9"/>
      <c r="S39" s="9"/>
    </row>
    <row r="40" spans="1:19" ht="18" x14ac:dyDescent="0.35">
      <c r="A40" s="109" t="s">
        <v>413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9"/>
      <c r="R40" s="9"/>
      <c r="S40" s="9"/>
    </row>
  </sheetData>
  <mergeCells count="5">
    <mergeCell ref="A36:D36"/>
    <mergeCell ref="M36:P36"/>
    <mergeCell ref="A3:O3"/>
    <mergeCell ref="A2:P2"/>
    <mergeCell ref="M1:P1"/>
  </mergeCells>
  <pageMargins left="0.39370078740157483" right="0.39370078740157483" top="0.39370078740157483" bottom="0.39370078740157483" header="0.31496062992125984" footer="0.31496062992125984"/>
  <pageSetup paperSize="9" scale="70" fitToHeight="0" orientation="landscape" r:id="rId1"/>
  <headerFooter differentFirst="1">
    <firstHeader>&amp;L&amp;P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Приложение 4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2025-03-03T14:40:48Z</dcterms:modified>
</cp:coreProperties>
</file>