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6" windowHeight="12276" activeTab="1"/>
  </bookViews>
  <sheets>
    <sheet name="Гос. собственность" sheetId="1" r:id="rId1"/>
    <sheet name="Мун. собственность" sheetId="5" r:id="rId2"/>
    <sheet name="Недвижимость гос." sheetId="3" r:id="rId3"/>
    <sheet name="Недвижимость мун." sheetId="6" r:id="rId4"/>
  </sheets>
  <definedNames>
    <definedName name="_xlnm._FilterDatabase" localSheetId="0" hidden="1">'Гос. собственность'!$A$5:$R$193</definedName>
    <definedName name="_xlnm._FilterDatabase" localSheetId="1" hidden="1">'Мун. собственность'!$A$5:$R$351</definedName>
    <definedName name="_xlnm.Print_Titles" localSheetId="0">'Гос. собственность'!$4:$5</definedName>
    <definedName name="_xlnm.Print_Titles" localSheetId="2">'Недвижимость гос.'!$4:$5</definedName>
    <definedName name="_xlnm.Print_Area" localSheetId="0">'Гос. собственность'!$A$1:$P$196</definedName>
    <definedName name="_xlnm.Print_Area" localSheetId="1">'Мун. собственность'!$A$1:$P$353</definedName>
    <definedName name="_xlnm.Print_Area" localSheetId="2">'Недвижимость гос.'!$A$1:$P$48</definedName>
    <definedName name="_xlnm.Print_Area" localSheetId="3">'Недвижимость мун.'!$A$1:$P$42</definedName>
  </definedNames>
  <calcPr calcId="145621"/>
</workbook>
</file>

<file path=xl/calcChain.xml><?xml version="1.0" encoding="utf-8"?>
<calcChain xmlns="http://schemas.openxmlformats.org/spreadsheetml/2006/main">
  <c r="Q262" i="5" l="1"/>
  <c r="N32" i="5"/>
  <c r="O32" i="5"/>
  <c r="M32" i="5"/>
  <c r="N37" i="5"/>
  <c r="O37" i="5"/>
  <c r="M37" i="5"/>
  <c r="N46" i="5"/>
  <c r="O46" i="5"/>
  <c r="M46" i="5"/>
  <c r="N48" i="5"/>
  <c r="O48" i="5"/>
  <c r="M48" i="5"/>
  <c r="N53" i="5"/>
  <c r="O53" i="5"/>
  <c r="M53" i="5"/>
  <c r="N56" i="5"/>
  <c r="O56" i="5"/>
  <c r="M56" i="5"/>
  <c r="N65" i="5"/>
  <c r="O65" i="5"/>
  <c r="M65" i="5"/>
  <c r="N106" i="5"/>
  <c r="O106" i="5"/>
  <c r="M106" i="5"/>
  <c r="N117" i="5"/>
  <c r="O117" i="5"/>
  <c r="M117" i="5"/>
  <c r="N287" i="5"/>
  <c r="O287" i="5"/>
  <c r="M287" i="5"/>
  <c r="N15" i="1"/>
  <c r="O15" i="1"/>
  <c r="N24" i="1"/>
  <c r="O24" i="1"/>
  <c r="M24" i="1"/>
  <c r="N29" i="1"/>
  <c r="O29" i="1"/>
  <c r="M29" i="1"/>
  <c r="N64" i="1"/>
  <c r="O64" i="1"/>
  <c r="N129" i="1"/>
  <c r="O129" i="1"/>
  <c r="M129" i="1"/>
  <c r="N180" i="1"/>
  <c r="O180" i="1"/>
  <c r="M180" i="1"/>
  <c r="P16" i="6"/>
  <c r="P18" i="6"/>
  <c r="P20" i="6"/>
  <c r="P22" i="6"/>
  <c r="P24" i="6"/>
  <c r="P26" i="6"/>
  <c r="P28" i="6"/>
  <c r="P30" i="6"/>
  <c r="P32" i="6"/>
  <c r="P34" i="6"/>
  <c r="P36" i="6"/>
  <c r="P38" i="6"/>
  <c r="P15" i="3"/>
  <c r="P17" i="3"/>
  <c r="P21" i="3"/>
  <c r="P25" i="3"/>
  <c r="P34" i="3"/>
  <c r="P36" i="3"/>
  <c r="P45" i="3"/>
  <c r="P16" i="5"/>
  <c r="P26" i="5"/>
  <c r="P30" i="5"/>
  <c r="P31" i="5"/>
  <c r="P33" i="5"/>
  <c r="P34" i="5"/>
  <c r="P35" i="5"/>
  <c r="P36" i="5"/>
  <c r="P38" i="5"/>
  <c r="P40" i="5"/>
  <c r="P41" i="5"/>
  <c r="P43" i="5"/>
  <c r="P44" i="5"/>
  <c r="P45" i="5"/>
  <c r="P47" i="5"/>
  <c r="P49" i="5"/>
  <c r="P51" i="5"/>
  <c r="P52" i="5"/>
  <c r="P54" i="5"/>
  <c r="P55" i="5"/>
  <c r="P57" i="5"/>
  <c r="P59" i="5"/>
  <c r="P61" i="5"/>
  <c r="P63" i="5"/>
  <c r="P64" i="5"/>
  <c r="P66" i="5"/>
  <c r="P67" i="5"/>
  <c r="P69" i="5"/>
  <c r="P70" i="5"/>
  <c r="P72" i="5"/>
  <c r="P73" i="5"/>
  <c r="P74" i="5"/>
  <c r="P76" i="5"/>
  <c r="P77" i="5"/>
  <c r="P78" i="5"/>
  <c r="P79" i="5"/>
  <c r="P81" i="5"/>
  <c r="P83" i="5"/>
  <c r="P85" i="5"/>
  <c r="P86" i="5"/>
  <c r="P88" i="5"/>
  <c r="P90" i="5"/>
  <c r="P92" i="5"/>
  <c r="P101" i="5"/>
  <c r="P102" i="5"/>
  <c r="P103" i="5"/>
  <c r="P104" i="5"/>
  <c r="P107" i="5"/>
  <c r="P108" i="5"/>
  <c r="P110" i="5"/>
  <c r="P111" i="5"/>
  <c r="P113" i="5"/>
  <c r="P115" i="5"/>
  <c r="P118" i="5"/>
  <c r="P119" i="5"/>
  <c r="P121" i="5"/>
  <c r="P123" i="5"/>
  <c r="P125" i="5"/>
  <c r="P133" i="5"/>
  <c r="P135" i="5"/>
  <c r="P136" i="5"/>
  <c r="P138" i="5"/>
  <c r="P140" i="5"/>
  <c r="P142" i="5"/>
  <c r="P144" i="5"/>
  <c r="P146" i="5"/>
  <c r="P148" i="5"/>
  <c r="P156" i="5"/>
  <c r="P158" i="5"/>
  <c r="P160" i="5"/>
  <c r="P162" i="5"/>
  <c r="P164" i="5"/>
  <c r="P174" i="5"/>
  <c r="P191" i="5"/>
  <c r="P200" i="5"/>
  <c r="P202" i="5"/>
  <c r="P204" i="5"/>
  <c r="P214" i="5"/>
  <c r="P222" i="5"/>
  <c r="P235" i="5"/>
  <c r="P244" i="5"/>
  <c r="P245" i="5"/>
  <c r="P249" i="5"/>
  <c r="P251" i="5"/>
  <c r="P253" i="5"/>
  <c r="P261" i="5"/>
  <c r="P262" i="5"/>
  <c r="P263" i="5"/>
  <c r="P264" i="5"/>
  <c r="P265" i="5"/>
  <c r="P266" i="5"/>
  <c r="P267" i="5"/>
  <c r="P268" i="5"/>
  <c r="P269" i="5"/>
  <c r="P270" i="5"/>
  <c r="P272" i="5"/>
  <c r="P274" i="5"/>
  <c r="P282" i="5"/>
  <c r="P286" i="5"/>
  <c r="P288" i="5"/>
  <c r="P315" i="5"/>
  <c r="P325" i="5"/>
  <c r="P327" i="5"/>
  <c r="P340" i="5"/>
  <c r="P350" i="5"/>
  <c r="P351" i="5"/>
  <c r="P25" i="1"/>
  <c r="P26" i="1"/>
  <c r="P27" i="1"/>
  <c r="P28" i="1"/>
  <c r="P30" i="1"/>
  <c r="P31" i="1"/>
  <c r="P32" i="1"/>
  <c r="P33" i="1"/>
  <c r="P36" i="1"/>
  <c r="P46" i="1"/>
  <c r="P62" i="1"/>
  <c r="P74" i="1"/>
  <c r="P75" i="1"/>
  <c r="P76" i="1"/>
  <c r="P77" i="1"/>
  <c r="P78" i="1"/>
  <c r="P97" i="1"/>
  <c r="P105" i="1"/>
  <c r="P106" i="1"/>
  <c r="P116" i="1"/>
  <c r="P120" i="1"/>
  <c r="P130" i="1"/>
  <c r="P131" i="1"/>
  <c r="P132" i="1"/>
  <c r="P133" i="1"/>
  <c r="P134" i="1"/>
  <c r="P135" i="1"/>
  <c r="P136" i="1"/>
  <c r="P137" i="1"/>
  <c r="P145" i="1"/>
  <c r="P157" i="1"/>
  <c r="P170" i="1"/>
  <c r="P181" i="1"/>
  <c r="P182" i="1"/>
  <c r="P193" i="1"/>
  <c r="N103" i="1" l="1"/>
  <c r="O103" i="1"/>
  <c r="N330" i="5" l="1"/>
  <c r="N329" i="5" s="1"/>
  <c r="O330" i="5"/>
  <c r="O329" i="5" s="1"/>
  <c r="N161" i="5"/>
  <c r="O161" i="5"/>
  <c r="P161" i="5" s="1"/>
  <c r="M161" i="5"/>
  <c r="N163" i="5"/>
  <c r="O163" i="5"/>
  <c r="M163" i="5"/>
  <c r="P163" i="5" l="1"/>
  <c r="N73" i="1"/>
  <c r="O73" i="1"/>
  <c r="M73" i="1"/>
  <c r="P73" i="1" l="1"/>
  <c r="N25" i="5"/>
  <c r="N24" i="5" s="1"/>
  <c r="N23" i="5" s="1"/>
  <c r="O25" i="5"/>
  <c r="N91" i="5"/>
  <c r="O91" i="5"/>
  <c r="N89" i="5"/>
  <c r="O89" i="5"/>
  <c r="N87" i="5"/>
  <c r="O87" i="5"/>
  <c r="N84" i="5"/>
  <c r="O84" i="5"/>
  <c r="N82" i="5"/>
  <c r="O82" i="5"/>
  <c r="N80" i="5"/>
  <c r="O80" i="5"/>
  <c r="N75" i="5"/>
  <c r="O75" i="5"/>
  <c r="N71" i="5"/>
  <c r="O71" i="5"/>
  <c r="N68" i="5"/>
  <c r="O68" i="5"/>
  <c r="N62" i="5"/>
  <c r="O62" i="5"/>
  <c r="N60" i="5"/>
  <c r="O60" i="5"/>
  <c r="N58" i="5"/>
  <c r="O58" i="5"/>
  <c r="N50" i="5"/>
  <c r="O50" i="5"/>
  <c r="N42" i="5"/>
  <c r="O42" i="5"/>
  <c r="N39" i="5"/>
  <c r="O39" i="5"/>
  <c r="N29" i="5"/>
  <c r="O29" i="5"/>
  <c r="M75" i="5"/>
  <c r="M62" i="5"/>
  <c r="M39" i="5"/>
  <c r="M29" i="5"/>
  <c r="M24" i="5"/>
  <c r="M25" i="5"/>
  <c r="O28" i="5" l="1"/>
  <c r="O27" i="5" s="1"/>
  <c r="N28" i="5"/>
  <c r="N27" i="5" s="1"/>
  <c r="N22" i="5" s="1"/>
  <c r="N21" i="5" s="1"/>
  <c r="N20" i="5" s="1"/>
  <c r="N19" i="5" s="1"/>
  <c r="N18" i="5" s="1"/>
  <c r="P39" i="5"/>
  <c r="P62" i="5"/>
  <c r="P75" i="5"/>
  <c r="O24" i="5"/>
  <c r="P25" i="5"/>
  <c r="P29" i="5"/>
  <c r="N100" i="5"/>
  <c r="N99" i="5" s="1"/>
  <c r="N98" i="5" s="1"/>
  <c r="O100" i="5"/>
  <c r="M100" i="5"/>
  <c r="M99" i="5" s="1"/>
  <c r="M98" i="5" s="1"/>
  <c r="N109" i="5"/>
  <c r="O109" i="5"/>
  <c r="M109" i="5"/>
  <c r="N112" i="5"/>
  <c r="O112" i="5"/>
  <c r="M112" i="5"/>
  <c r="N114" i="5"/>
  <c r="O114" i="5"/>
  <c r="M114" i="5"/>
  <c r="N120" i="5"/>
  <c r="O120" i="5"/>
  <c r="M120" i="5"/>
  <c r="N122" i="5"/>
  <c r="O122" i="5"/>
  <c r="M122" i="5"/>
  <c r="N124" i="5"/>
  <c r="O124" i="5"/>
  <c r="M124" i="5"/>
  <c r="N134" i="5"/>
  <c r="O134" i="5"/>
  <c r="M134" i="5"/>
  <c r="N137" i="5"/>
  <c r="O137" i="5"/>
  <c r="M137" i="5"/>
  <c r="N141" i="5"/>
  <c r="O141" i="5"/>
  <c r="M141" i="5"/>
  <c r="N157" i="5"/>
  <c r="O157" i="5"/>
  <c r="M157" i="5"/>
  <c r="N159" i="5"/>
  <c r="O159" i="5"/>
  <c r="M159" i="5"/>
  <c r="N173" i="5"/>
  <c r="O173" i="5"/>
  <c r="M173" i="5"/>
  <c r="O105" i="5" l="1"/>
  <c r="M105" i="5"/>
  <c r="N105" i="5"/>
  <c r="M116" i="5"/>
  <c r="N116" i="5"/>
  <c r="O116" i="5"/>
  <c r="P173" i="5"/>
  <c r="P157" i="5"/>
  <c r="P137" i="5"/>
  <c r="P122" i="5"/>
  <c r="P120" i="5"/>
  <c r="P112" i="5"/>
  <c r="P109" i="5"/>
  <c r="P159" i="5"/>
  <c r="P141" i="5"/>
  <c r="P134" i="5"/>
  <c r="P124" i="5"/>
  <c r="P117" i="5"/>
  <c r="P114" i="5"/>
  <c r="P106" i="5"/>
  <c r="O23" i="5"/>
  <c r="P24" i="5"/>
  <c r="O99" i="5"/>
  <c r="P100" i="5"/>
  <c r="P24" i="1"/>
  <c r="N35" i="1"/>
  <c r="N34" i="1" s="1"/>
  <c r="N23" i="1" s="1"/>
  <c r="N22" i="1" s="1"/>
  <c r="N21" i="1" s="1"/>
  <c r="N20" i="1" s="1"/>
  <c r="N19" i="1" s="1"/>
  <c r="N18" i="1" s="1"/>
  <c r="N17" i="1" s="1"/>
  <c r="O35" i="1"/>
  <c r="M35" i="1"/>
  <c r="M34" i="1" s="1"/>
  <c r="M23" i="1" s="1"/>
  <c r="M22" i="1" s="1"/>
  <c r="M21" i="1" s="1"/>
  <c r="M20" i="1" s="1"/>
  <c r="M19" i="1" s="1"/>
  <c r="M18" i="1" s="1"/>
  <c r="M17" i="1" s="1"/>
  <c r="P105" i="5" l="1"/>
  <c r="P116" i="5"/>
  <c r="O22" i="5"/>
  <c r="O98" i="5"/>
  <c r="P98" i="5" s="1"/>
  <c r="P99" i="5"/>
  <c r="P29" i="1"/>
  <c r="O34" i="1"/>
  <c r="P34" i="1" s="1"/>
  <c r="P35" i="1"/>
  <c r="O23" i="1"/>
  <c r="M97" i="5"/>
  <c r="M96" i="5" s="1"/>
  <c r="M95" i="5" s="1"/>
  <c r="M94" i="5" s="1"/>
  <c r="N97" i="5"/>
  <c r="N96" i="5" s="1"/>
  <c r="N95" i="5" s="1"/>
  <c r="N94" i="5" s="1"/>
  <c r="O97" i="5"/>
  <c r="M54" i="1"/>
  <c r="P54" i="1" s="1"/>
  <c r="O21" i="5" l="1"/>
  <c r="O96" i="5"/>
  <c r="P97" i="5"/>
  <c r="O22" i="1"/>
  <c r="P23" i="1"/>
  <c r="N285" i="5"/>
  <c r="O285" i="5"/>
  <c r="M285" i="5"/>
  <c r="M147" i="1"/>
  <c r="P147" i="1" s="1"/>
  <c r="M146" i="1"/>
  <c r="P146" i="1" s="1"/>
  <c r="N221" i="5"/>
  <c r="N220" i="5" s="1"/>
  <c r="N219" i="5" s="1"/>
  <c r="O221" i="5"/>
  <c r="M221" i="5"/>
  <c r="M220" i="5" s="1"/>
  <c r="M219" i="5" s="1"/>
  <c r="M226" i="5"/>
  <c r="P226" i="5" s="1"/>
  <c r="M16" i="1"/>
  <c r="P16" i="1" l="1"/>
  <c r="M15" i="1"/>
  <c r="P285" i="5"/>
  <c r="O20" i="5"/>
  <c r="O95" i="5"/>
  <c r="P96" i="5"/>
  <c r="O220" i="5"/>
  <c r="P221" i="5"/>
  <c r="O21" i="1"/>
  <c r="P22" i="1"/>
  <c r="M171" i="1"/>
  <c r="P171" i="1" s="1"/>
  <c r="M65" i="1"/>
  <c r="M331" i="5"/>
  <c r="N339" i="5"/>
  <c r="N338" i="5" s="1"/>
  <c r="N337" i="5" s="1"/>
  <c r="N336" i="5" s="1"/>
  <c r="N335" i="5" s="1"/>
  <c r="N334" i="5" s="1"/>
  <c r="N333" i="5" s="1"/>
  <c r="N332" i="5" s="1"/>
  <c r="O339" i="5"/>
  <c r="M339" i="5"/>
  <c r="M338" i="5" s="1"/>
  <c r="M337" i="5" s="1"/>
  <c r="M336" i="5" s="1"/>
  <c r="M335" i="5" s="1"/>
  <c r="M334" i="5" s="1"/>
  <c r="M333" i="5" s="1"/>
  <c r="M332" i="5" s="1"/>
  <c r="N156" i="1"/>
  <c r="N155" i="1" s="1"/>
  <c r="N154" i="1" s="1"/>
  <c r="N153" i="1" s="1"/>
  <c r="N152" i="1" s="1"/>
  <c r="N151" i="1" s="1"/>
  <c r="N150" i="1" s="1"/>
  <c r="N149" i="1" s="1"/>
  <c r="N148" i="1" s="1"/>
  <c r="O156" i="1"/>
  <c r="M156" i="1"/>
  <c r="M155" i="1" s="1"/>
  <c r="M154" i="1" s="1"/>
  <c r="M153" i="1" s="1"/>
  <c r="M152" i="1" s="1"/>
  <c r="M151" i="1" s="1"/>
  <c r="M150" i="1" s="1"/>
  <c r="M149" i="1" s="1"/>
  <c r="M148" i="1" s="1"/>
  <c r="M330" i="5" l="1"/>
  <c r="P331" i="5"/>
  <c r="O19" i="5"/>
  <c r="O94" i="5"/>
  <c r="P94" i="5" s="1"/>
  <c r="P95" i="5"/>
  <c r="O219" i="5"/>
  <c r="P219" i="5" s="1"/>
  <c r="P220" i="5"/>
  <c r="O338" i="5"/>
  <c r="P339" i="5"/>
  <c r="P65" i="1"/>
  <c r="M64" i="1"/>
  <c r="O155" i="1"/>
  <c r="P156" i="1"/>
  <c r="O20" i="1"/>
  <c r="P21" i="1"/>
  <c r="M302" i="5"/>
  <c r="P302" i="5" s="1"/>
  <c r="M306" i="5"/>
  <c r="P306" i="5" s="1"/>
  <c r="N314" i="5"/>
  <c r="N313" i="5" s="1"/>
  <c r="N312" i="5" s="1"/>
  <c r="N311" i="5" s="1"/>
  <c r="O314" i="5"/>
  <c r="M314" i="5"/>
  <c r="M313" i="5" s="1"/>
  <c r="M312" i="5" s="1"/>
  <c r="M311" i="5" s="1"/>
  <c r="N252" i="5"/>
  <c r="O252" i="5"/>
  <c r="M252" i="5"/>
  <c r="N248" i="5"/>
  <c r="O248" i="5"/>
  <c r="M248" i="5"/>
  <c r="N273" i="5"/>
  <c r="O273" i="5"/>
  <c r="M273" i="5"/>
  <c r="N271" i="5"/>
  <c r="O271" i="5"/>
  <c r="M271" i="5"/>
  <c r="N260" i="5"/>
  <c r="O260" i="5"/>
  <c r="M260" i="5"/>
  <c r="P271" i="5" l="1"/>
  <c r="P248" i="5"/>
  <c r="P330" i="5"/>
  <c r="M329" i="5"/>
  <c r="P260" i="5"/>
  <c r="P273" i="5"/>
  <c r="P252" i="5"/>
  <c r="O18" i="5"/>
  <c r="O313" i="5"/>
  <c r="P314" i="5"/>
  <c r="O337" i="5"/>
  <c r="P338" i="5"/>
  <c r="P129" i="1"/>
  <c r="O154" i="1"/>
  <c r="P155" i="1"/>
  <c r="O19" i="1"/>
  <c r="P20" i="1"/>
  <c r="O259" i="5"/>
  <c r="M259" i="5"/>
  <c r="N259" i="5"/>
  <c r="N242" i="5"/>
  <c r="O242" i="5"/>
  <c r="M243" i="5"/>
  <c r="M247" i="5"/>
  <c r="P247" i="5" s="1"/>
  <c r="N199" i="5"/>
  <c r="O199" i="5"/>
  <c r="M199" i="5"/>
  <c r="N190" i="5"/>
  <c r="N189" i="5" s="1"/>
  <c r="N188" i="5" s="1"/>
  <c r="O190" i="5"/>
  <c r="M190" i="5"/>
  <c r="M189" i="5" s="1"/>
  <c r="M188" i="5" s="1"/>
  <c r="N115" i="1"/>
  <c r="N114" i="1" s="1"/>
  <c r="N113" i="1" s="1"/>
  <c r="O115" i="1"/>
  <c r="M115" i="1"/>
  <c r="M114" i="1" s="1"/>
  <c r="M113" i="1" s="1"/>
  <c r="M104" i="1"/>
  <c r="P64" i="1"/>
  <c r="N61" i="1"/>
  <c r="N60" i="1" s="1"/>
  <c r="O61" i="1"/>
  <c r="M61" i="1"/>
  <c r="M60" i="1" s="1"/>
  <c r="M242" i="5" l="1"/>
  <c r="P242" i="5" s="1"/>
  <c r="P243" i="5"/>
  <c r="P199" i="5"/>
  <c r="P259" i="5"/>
  <c r="O189" i="5"/>
  <c r="P190" i="5"/>
  <c r="O312" i="5"/>
  <c r="P313" i="5"/>
  <c r="O336" i="5"/>
  <c r="P337" i="5"/>
  <c r="M103" i="1"/>
  <c r="P103" i="1" s="1"/>
  <c r="P104" i="1"/>
  <c r="O153" i="1"/>
  <c r="P154" i="1"/>
  <c r="O114" i="1"/>
  <c r="P115" i="1"/>
  <c r="O60" i="1"/>
  <c r="P60" i="1" s="1"/>
  <c r="P61" i="1"/>
  <c r="O18" i="1"/>
  <c r="P19" i="1"/>
  <c r="M88" i="1"/>
  <c r="P88" i="1" s="1"/>
  <c r="P312" i="5" l="1"/>
  <c r="O311" i="5"/>
  <c r="O188" i="5"/>
  <c r="P188" i="5" s="1"/>
  <c r="P189" i="5"/>
  <c r="O335" i="5"/>
  <c r="P336" i="5"/>
  <c r="O152" i="1"/>
  <c r="P153" i="1"/>
  <c r="O113" i="1"/>
  <c r="P113" i="1" s="1"/>
  <c r="P114" i="1"/>
  <c r="O17" i="1"/>
  <c r="P17" i="1" s="1"/>
  <c r="P18" i="1"/>
  <c r="M167" i="1"/>
  <c r="P167" i="1" s="1"/>
  <c r="O334" i="5" l="1"/>
  <c r="P335" i="5"/>
  <c r="O151" i="1"/>
  <c r="P152" i="1"/>
  <c r="P65" i="5"/>
  <c r="P32" i="5"/>
  <c r="P37" i="5"/>
  <c r="M42" i="5"/>
  <c r="P46" i="5"/>
  <c r="P48" i="5"/>
  <c r="M50" i="5"/>
  <c r="P50" i="5" s="1"/>
  <c r="P53" i="5"/>
  <c r="P56" i="5"/>
  <c r="M58" i="5"/>
  <c r="P58" i="5" s="1"/>
  <c r="M60" i="5"/>
  <c r="P60" i="5" s="1"/>
  <c r="M68" i="5"/>
  <c r="P68" i="5" s="1"/>
  <c r="M71" i="5"/>
  <c r="P71" i="5" s="1"/>
  <c r="M80" i="5"/>
  <c r="P80" i="5" s="1"/>
  <c r="M82" i="5"/>
  <c r="P82" i="5" s="1"/>
  <c r="M84" i="5"/>
  <c r="P84" i="5" s="1"/>
  <c r="M87" i="5"/>
  <c r="P87" i="5" s="1"/>
  <c r="M89" i="5"/>
  <c r="P89" i="5" s="1"/>
  <c r="M91" i="5"/>
  <c r="P91" i="5" s="1"/>
  <c r="N139" i="5"/>
  <c r="O139" i="5"/>
  <c r="M139" i="5"/>
  <c r="N132" i="5"/>
  <c r="O132" i="5"/>
  <c r="M132" i="5"/>
  <c r="N143" i="5"/>
  <c r="O143" i="5"/>
  <c r="M143" i="5"/>
  <c r="N145" i="5"/>
  <c r="O145" i="5"/>
  <c r="M145" i="5"/>
  <c r="N147" i="5"/>
  <c r="O147" i="5"/>
  <c r="M147" i="5"/>
  <c r="N155" i="5"/>
  <c r="N154" i="5" s="1"/>
  <c r="O155" i="5"/>
  <c r="O154" i="5" s="1"/>
  <c r="M155" i="5"/>
  <c r="M154" i="5" s="1"/>
  <c r="P42" i="5" l="1"/>
  <c r="M28" i="5"/>
  <c r="M131" i="5"/>
  <c r="N131" i="5"/>
  <c r="N130" i="5" s="1"/>
  <c r="N129" i="5" s="1"/>
  <c r="N128" i="5" s="1"/>
  <c r="N127" i="5" s="1"/>
  <c r="N126" i="5" s="1"/>
  <c r="O131" i="5"/>
  <c r="P132" i="5"/>
  <c r="P147" i="5"/>
  <c r="P143" i="5"/>
  <c r="P155" i="5"/>
  <c r="P145" i="5"/>
  <c r="P139" i="5"/>
  <c r="O333" i="5"/>
  <c r="P334" i="5"/>
  <c r="O150" i="1"/>
  <c r="P151" i="1"/>
  <c r="M153" i="5"/>
  <c r="M152" i="5" s="1"/>
  <c r="M151" i="5" s="1"/>
  <c r="M150" i="5" s="1"/>
  <c r="M149" i="5" s="1"/>
  <c r="N153" i="5"/>
  <c r="N152" i="5" s="1"/>
  <c r="N151" i="5" s="1"/>
  <c r="N150" i="5" s="1"/>
  <c r="N149" i="5" s="1"/>
  <c r="M130" i="5"/>
  <c r="M129" i="5" s="1"/>
  <c r="M128" i="5" s="1"/>
  <c r="M127" i="5" s="1"/>
  <c r="M126" i="5" s="1"/>
  <c r="M27" i="5" l="1"/>
  <c r="P27" i="5" s="1"/>
  <c r="P28" i="5"/>
  <c r="O130" i="5"/>
  <c r="P131" i="5"/>
  <c r="O153" i="5"/>
  <c r="P154" i="5"/>
  <c r="O332" i="5"/>
  <c r="P332" i="5" s="1"/>
  <c r="P333" i="5"/>
  <c r="O149" i="1"/>
  <c r="P150" i="1"/>
  <c r="M93" i="5"/>
  <c r="N93" i="5"/>
  <c r="N17" i="5" s="1"/>
  <c r="P15" i="1"/>
  <c r="O129" i="5" l="1"/>
  <c r="P130" i="5"/>
  <c r="O152" i="5"/>
  <c r="P153" i="5"/>
  <c r="O148" i="1"/>
  <c r="P148" i="1" s="1"/>
  <c r="P149" i="1"/>
  <c r="O128" i="5" l="1"/>
  <c r="P129" i="5"/>
  <c r="O151" i="5"/>
  <c r="P152" i="5"/>
  <c r="O144" i="1"/>
  <c r="N144" i="1"/>
  <c r="M144" i="1"/>
  <c r="N225" i="5"/>
  <c r="N224" i="5" s="1"/>
  <c r="O225" i="5"/>
  <c r="O224" i="5" s="1"/>
  <c r="M225" i="5"/>
  <c r="M224" i="5" s="1"/>
  <c r="P225" i="5" l="1"/>
  <c r="O127" i="5"/>
  <c r="P128" i="5"/>
  <c r="O150" i="5"/>
  <c r="P151" i="5"/>
  <c r="P144" i="1"/>
  <c r="M223" i="5"/>
  <c r="N223" i="5"/>
  <c r="O126" i="5" l="1"/>
  <c r="P126" i="5" s="1"/>
  <c r="P127" i="5"/>
  <c r="O149" i="5"/>
  <c r="P150" i="5"/>
  <c r="O223" i="5"/>
  <c r="P223" i="5" s="1"/>
  <c r="P224" i="5"/>
  <c r="M218" i="5"/>
  <c r="M217" i="5" s="1"/>
  <c r="M216" i="5" s="1"/>
  <c r="M215" i="5" s="1"/>
  <c r="N218" i="5"/>
  <c r="N217" i="5" s="1"/>
  <c r="N216" i="5" s="1"/>
  <c r="N215" i="5" s="1"/>
  <c r="N284" i="5"/>
  <c r="M284" i="5"/>
  <c r="N281" i="5"/>
  <c r="N280" i="5" s="1"/>
  <c r="N279" i="5" s="1"/>
  <c r="O281" i="5"/>
  <c r="M281" i="5"/>
  <c r="M280" i="5" s="1"/>
  <c r="M279" i="5" s="1"/>
  <c r="O218" i="5" l="1"/>
  <c r="O217" i="5" s="1"/>
  <c r="P149" i="5"/>
  <c r="O93" i="5"/>
  <c r="O280" i="5"/>
  <c r="P281" i="5"/>
  <c r="O284" i="5"/>
  <c r="P284" i="5" s="1"/>
  <c r="P287" i="5"/>
  <c r="M292" i="5"/>
  <c r="P292" i="5" s="1"/>
  <c r="P218" i="5" l="1"/>
  <c r="P93" i="5"/>
  <c r="O17" i="5"/>
  <c r="O216" i="5"/>
  <c r="P217" i="5"/>
  <c r="O279" i="5"/>
  <c r="P279" i="5" s="1"/>
  <c r="P280" i="5"/>
  <c r="N166" i="1"/>
  <c r="O166" i="1"/>
  <c r="M166" i="1"/>
  <c r="M192" i="1"/>
  <c r="P192" i="1" s="1"/>
  <c r="N301" i="5"/>
  <c r="N300" i="5" s="1"/>
  <c r="N299" i="5" s="1"/>
  <c r="O301" i="5"/>
  <c r="M301" i="5"/>
  <c r="M300" i="5" s="1"/>
  <c r="M299" i="5" s="1"/>
  <c r="O215" i="5" l="1"/>
  <c r="P215" i="5" s="1"/>
  <c r="P216" i="5"/>
  <c r="O300" i="5"/>
  <c r="P301" i="5"/>
  <c r="P166" i="1"/>
  <c r="N128" i="1"/>
  <c r="N127" i="1" s="1"/>
  <c r="N126" i="1" s="1"/>
  <c r="N125" i="1" s="1"/>
  <c r="N124" i="1" s="1"/>
  <c r="N123" i="1" s="1"/>
  <c r="O128" i="1"/>
  <c r="O299" i="5" l="1"/>
  <c r="P299" i="5" s="1"/>
  <c r="P300" i="5"/>
  <c r="O127" i="1"/>
  <c r="N246" i="5"/>
  <c r="O246" i="5"/>
  <c r="M246" i="5"/>
  <c r="P246" i="5" l="1"/>
  <c r="O126" i="1"/>
  <c r="N119" i="1"/>
  <c r="N118" i="1" s="1"/>
  <c r="N117" i="1" s="1"/>
  <c r="O119" i="1"/>
  <c r="M119" i="1"/>
  <c r="M118" i="1" s="1"/>
  <c r="M117" i="1" s="1"/>
  <c r="M195" i="5"/>
  <c r="P195" i="5" s="1"/>
  <c r="N201" i="5"/>
  <c r="O201" i="5"/>
  <c r="M201" i="5"/>
  <c r="N203" i="5"/>
  <c r="O203" i="5"/>
  <c r="M203" i="5"/>
  <c r="M181" i="5"/>
  <c r="P181" i="5" s="1"/>
  <c r="P201" i="5" l="1"/>
  <c r="P203" i="5"/>
  <c r="O125" i="1"/>
  <c r="O118" i="1"/>
  <c r="P119" i="1"/>
  <c r="O198" i="5"/>
  <c r="M112" i="1"/>
  <c r="M111" i="1" s="1"/>
  <c r="M110" i="1" s="1"/>
  <c r="M109" i="1" s="1"/>
  <c r="M108" i="1" s="1"/>
  <c r="M107" i="1" s="1"/>
  <c r="N112" i="1"/>
  <c r="N111" i="1" s="1"/>
  <c r="N110" i="1" s="1"/>
  <c r="N109" i="1" s="1"/>
  <c r="N108" i="1" s="1"/>
  <c r="N107" i="1" s="1"/>
  <c r="M198" i="5"/>
  <c r="M197" i="5" s="1"/>
  <c r="M196" i="5" s="1"/>
  <c r="N198" i="5"/>
  <c r="N197" i="5" s="1"/>
  <c r="N196" i="5" s="1"/>
  <c r="O197" i="5" l="1"/>
  <c r="P198" i="5"/>
  <c r="O124" i="1"/>
  <c r="O117" i="1"/>
  <c r="P118" i="1"/>
  <c r="N349" i="5"/>
  <c r="O349" i="5"/>
  <c r="M349" i="5"/>
  <c r="N15" i="5"/>
  <c r="N14" i="5" s="1"/>
  <c r="O15" i="5"/>
  <c r="M15" i="5"/>
  <c r="M14" i="5" s="1"/>
  <c r="P349" i="5" l="1"/>
  <c r="O14" i="5"/>
  <c r="P14" i="5" s="1"/>
  <c r="P15" i="5"/>
  <c r="O196" i="5"/>
  <c r="P196" i="5" s="1"/>
  <c r="P197" i="5"/>
  <c r="O123" i="1"/>
  <c r="P117" i="1"/>
  <c r="O112" i="1"/>
  <c r="O31" i="6"/>
  <c r="N31" i="6"/>
  <c r="M31" i="6"/>
  <c r="O27" i="6"/>
  <c r="N27" i="6"/>
  <c r="M27" i="6"/>
  <c r="O19" i="6"/>
  <c r="N19" i="6"/>
  <c r="M19" i="6"/>
  <c r="M21" i="6"/>
  <c r="N21" i="6"/>
  <c r="O21" i="6"/>
  <c r="P21" i="6" s="1"/>
  <c r="N35" i="6"/>
  <c r="O35" i="6"/>
  <c r="P35" i="6" s="1"/>
  <c r="M35" i="6"/>
  <c r="P27" i="6" l="1"/>
  <c r="P19" i="6"/>
  <c r="P31" i="6"/>
  <c r="P112" i="1"/>
  <c r="O111" i="1"/>
  <c r="O37" i="6"/>
  <c r="N37" i="6"/>
  <c r="M37" i="6"/>
  <c r="O33" i="6"/>
  <c r="N33" i="6"/>
  <c r="M33" i="6"/>
  <c r="O29" i="6"/>
  <c r="N29" i="6"/>
  <c r="M29" i="6"/>
  <c r="O25" i="6"/>
  <c r="N25" i="6"/>
  <c r="M25" i="6"/>
  <c r="O23" i="6"/>
  <c r="N23" i="6"/>
  <c r="M23" i="6"/>
  <c r="O17" i="6"/>
  <c r="N17" i="6"/>
  <c r="M17" i="6"/>
  <c r="O15" i="6"/>
  <c r="N15" i="6"/>
  <c r="N14" i="6" s="1"/>
  <c r="N13" i="6" s="1"/>
  <c r="N12" i="6" s="1"/>
  <c r="N11" i="6" s="1"/>
  <c r="N10" i="6" s="1"/>
  <c r="N9" i="6" s="1"/>
  <c r="N8" i="6" s="1"/>
  <c r="N7" i="6" s="1"/>
  <c r="N6" i="6" s="1"/>
  <c r="M15" i="6"/>
  <c r="N172" i="5"/>
  <c r="O172" i="5"/>
  <c r="M172" i="5"/>
  <c r="N180" i="5"/>
  <c r="N179" i="5" s="1"/>
  <c r="N178" i="5" s="1"/>
  <c r="N177" i="5" s="1"/>
  <c r="N176" i="5" s="1"/>
  <c r="N175" i="5" s="1"/>
  <c r="O180" i="5"/>
  <c r="M180" i="5"/>
  <c r="M179" i="5" s="1"/>
  <c r="M178" i="5" s="1"/>
  <c r="M177" i="5" s="1"/>
  <c r="M176" i="5" s="1"/>
  <c r="M175" i="5" s="1"/>
  <c r="N194" i="5"/>
  <c r="N193" i="5" s="1"/>
  <c r="N192" i="5" s="1"/>
  <c r="N187" i="5" s="1"/>
  <c r="O194" i="5"/>
  <c r="M194" i="5"/>
  <c r="M193" i="5" s="1"/>
  <c r="M192" i="5" s="1"/>
  <c r="M187" i="5" s="1"/>
  <c r="N213" i="5"/>
  <c r="N212" i="5" s="1"/>
  <c r="N211" i="5" s="1"/>
  <c r="N210" i="5" s="1"/>
  <c r="N209" i="5" s="1"/>
  <c r="N208" i="5" s="1"/>
  <c r="N207" i="5" s="1"/>
  <c r="N206" i="5" s="1"/>
  <c r="O213" i="5"/>
  <c r="M213" i="5"/>
  <c r="M212" i="5" s="1"/>
  <c r="M211" i="5" s="1"/>
  <c r="M210" i="5" s="1"/>
  <c r="M209" i="5" s="1"/>
  <c r="M208" i="5" s="1"/>
  <c r="M207" i="5" s="1"/>
  <c r="M206" i="5" s="1"/>
  <c r="N234" i="5"/>
  <c r="N233" i="5" s="1"/>
  <c r="N232" i="5" s="1"/>
  <c r="N231" i="5" s="1"/>
  <c r="N230" i="5" s="1"/>
  <c r="N229" i="5" s="1"/>
  <c r="N228" i="5" s="1"/>
  <c r="O234" i="5"/>
  <c r="M234" i="5"/>
  <c r="M233" i="5" s="1"/>
  <c r="M232" i="5" s="1"/>
  <c r="M231" i="5" s="1"/>
  <c r="M230" i="5" s="1"/>
  <c r="M229" i="5" s="1"/>
  <c r="M228" i="5" s="1"/>
  <c r="N250" i="5"/>
  <c r="N241" i="5" s="1"/>
  <c r="O250" i="5"/>
  <c r="M250" i="5"/>
  <c r="M241" i="5" s="1"/>
  <c r="P172" i="5" l="1"/>
  <c r="P15" i="6"/>
  <c r="P23" i="6"/>
  <c r="P29" i="6"/>
  <c r="P37" i="6"/>
  <c r="P17" i="6"/>
  <c r="P25" i="6"/>
  <c r="P33" i="6"/>
  <c r="O179" i="5"/>
  <c r="P180" i="5"/>
  <c r="O193" i="5"/>
  <c r="P194" i="5"/>
  <c r="O212" i="5"/>
  <c r="P213" i="5"/>
  <c r="O233" i="5"/>
  <c r="P234" i="5"/>
  <c r="O241" i="5"/>
  <c r="P241" i="5" s="1"/>
  <c r="P250" i="5"/>
  <c r="P111" i="1"/>
  <c r="O110" i="1"/>
  <c r="M14" i="6"/>
  <c r="M13" i="6" s="1"/>
  <c r="M12" i="6" s="1"/>
  <c r="M11" i="6" s="1"/>
  <c r="M10" i="6" s="1"/>
  <c r="M9" i="6" s="1"/>
  <c r="M8" i="6" s="1"/>
  <c r="M7" i="6" s="1"/>
  <c r="M6" i="6" s="1"/>
  <c r="O14" i="6"/>
  <c r="N186" i="5"/>
  <c r="N185" i="5" s="1"/>
  <c r="N184" i="5" s="1"/>
  <c r="N183" i="5" s="1"/>
  <c r="N182" i="5" s="1"/>
  <c r="M186" i="5"/>
  <c r="M185" i="5" s="1"/>
  <c r="M184" i="5" s="1"/>
  <c r="M183" i="5" s="1"/>
  <c r="M182" i="5" s="1"/>
  <c r="M258" i="5"/>
  <c r="M257" i="5" s="1"/>
  <c r="M256" i="5" s="1"/>
  <c r="M255" i="5" s="1"/>
  <c r="M254" i="5" s="1"/>
  <c r="N258" i="5"/>
  <c r="N257" i="5" s="1"/>
  <c r="N256" i="5" s="1"/>
  <c r="N255" i="5" s="1"/>
  <c r="N254" i="5" s="1"/>
  <c r="M240" i="5"/>
  <c r="M239" i="5" s="1"/>
  <c r="M238" i="5" s="1"/>
  <c r="M237" i="5" s="1"/>
  <c r="M236" i="5" s="1"/>
  <c r="N240" i="5"/>
  <c r="N239" i="5" s="1"/>
  <c r="N238" i="5" s="1"/>
  <c r="N237" i="5" s="1"/>
  <c r="N236" i="5" s="1"/>
  <c r="M171" i="5"/>
  <c r="M170" i="5" s="1"/>
  <c r="M169" i="5" s="1"/>
  <c r="M168" i="5" s="1"/>
  <c r="M167" i="5" s="1"/>
  <c r="M166" i="5" s="1"/>
  <c r="M165" i="5" s="1"/>
  <c r="N171" i="5"/>
  <c r="N170" i="5" s="1"/>
  <c r="N169" i="5" s="1"/>
  <c r="N168" i="5" s="1"/>
  <c r="N167" i="5" s="1"/>
  <c r="N166" i="5" s="1"/>
  <c r="N165" i="5" s="1"/>
  <c r="O171" i="5"/>
  <c r="O258" i="5"/>
  <c r="O13" i="6" l="1"/>
  <c r="P14" i="6"/>
  <c r="O170" i="5"/>
  <c r="P171" i="5"/>
  <c r="O178" i="5"/>
  <c r="P179" i="5"/>
  <c r="O192" i="5"/>
  <c r="P193" i="5"/>
  <c r="O211" i="5"/>
  <c r="P212" i="5"/>
  <c r="O232" i="5"/>
  <c r="P233" i="5"/>
  <c r="O240" i="5"/>
  <c r="O239" i="5" s="1"/>
  <c r="O257" i="5"/>
  <c r="P258" i="5"/>
  <c r="P110" i="1"/>
  <c r="O109" i="1"/>
  <c r="M283" i="5"/>
  <c r="N283" i="5"/>
  <c r="O283" i="5"/>
  <c r="P283" i="5" s="1"/>
  <c r="P240" i="5" l="1"/>
  <c r="O12" i="6"/>
  <c r="P13" i="6"/>
  <c r="O169" i="5"/>
  <c r="P170" i="5"/>
  <c r="O177" i="5"/>
  <c r="P178" i="5"/>
  <c r="O187" i="5"/>
  <c r="P192" i="5"/>
  <c r="O210" i="5"/>
  <c r="P211" i="5"/>
  <c r="O231" i="5"/>
  <c r="P232" i="5"/>
  <c r="O238" i="5"/>
  <c r="P239" i="5"/>
  <c r="O256" i="5"/>
  <c r="P257" i="5"/>
  <c r="P109" i="1"/>
  <c r="O108" i="1"/>
  <c r="N291" i="5"/>
  <c r="N290" i="5" s="1"/>
  <c r="N289" i="5" s="1"/>
  <c r="N278" i="5" s="1"/>
  <c r="O291" i="5"/>
  <c r="M291" i="5"/>
  <c r="M290" i="5" s="1"/>
  <c r="M289" i="5" s="1"/>
  <c r="N305" i="5"/>
  <c r="N304" i="5" s="1"/>
  <c r="N303" i="5" s="1"/>
  <c r="O305" i="5"/>
  <c r="M305" i="5"/>
  <c r="M304" i="5" s="1"/>
  <c r="M303" i="5" s="1"/>
  <c r="N324" i="5"/>
  <c r="O324" i="5"/>
  <c r="M324" i="5"/>
  <c r="N326" i="5"/>
  <c r="O326" i="5"/>
  <c r="M326" i="5"/>
  <c r="N348" i="5"/>
  <c r="N347" i="5" s="1"/>
  <c r="N346" i="5" s="1"/>
  <c r="N345" i="5" s="1"/>
  <c r="N344" i="5" s="1"/>
  <c r="N343" i="5" s="1"/>
  <c r="N342" i="5" s="1"/>
  <c r="N341" i="5" s="1"/>
  <c r="O348" i="5"/>
  <c r="M348" i="5"/>
  <c r="M347" i="5" s="1"/>
  <c r="M346" i="5" s="1"/>
  <c r="M345" i="5" s="1"/>
  <c r="M344" i="5" s="1"/>
  <c r="M343" i="5" s="1"/>
  <c r="M342" i="5" s="1"/>
  <c r="M341" i="5" s="1"/>
  <c r="N13" i="5"/>
  <c r="N12" i="5" s="1"/>
  <c r="N11" i="5" s="1"/>
  <c r="N10" i="5" s="1"/>
  <c r="N9" i="5" s="1"/>
  <c r="N8" i="5" s="1"/>
  <c r="N7" i="5" s="1"/>
  <c r="O13" i="5"/>
  <c r="M13" i="5"/>
  <c r="M12" i="5" s="1"/>
  <c r="M11" i="5" s="1"/>
  <c r="M10" i="5" s="1"/>
  <c r="M9" i="5" s="1"/>
  <c r="M8" i="5" s="1"/>
  <c r="M7" i="5" s="1"/>
  <c r="O11" i="6" l="1"/>
  <c r="P12" i="6"/>
  <c r="P324" i="5"/>
  <c r="P326" i="5"/>
  <c r="O12" i="5"/>
  <c r="P13" i="5"/>
  <c r="O168" i="5"/>
  <c r="P168" i="5" s="1"/>
  <c r="P169" i="5"/>
  <c r="O176" i="5"/>
  <c r="P177" i="5"/>
  <c r="P187" i="5"/>
  <c r="O186" i="5"/>
  <c r="O209" i="5"/>
  <c r="P210" i="5"/>
  <c r="O230" i="5"/>
  <c r="P231" i="5"/>
  <c r="O237" i="5"/>
  <c r="P238" i="5"/>
  <c r="O255" i="5"/>
  <c r="P256" i="5"/>
  <c r="O290" i="5"/>
  <c r="P291" i="5"/>
  <c r="O304" i="5"/>
  <c r="P305" i="5"/>
  <c r="O347" i="5"/>
  <c r="P348" i="5"/>
  <c r="P108" i="1"/>
  <c r="O107" i="1"/>
  <c r="P107" i="1" s="1"/>
  <c r="M328" i="5"/>
  <c r="N328" i="5"/>
  <c r="M310" i="5"/>
  <c r="M309" i="5" s="1"/>
  <c r="M308" i="5" s="1"/>
  <c r="M307" i="5" s="1"/>
  <c r="N310" i="5"/>
  <c r="N309" i="5" s="1"/>
  <c r="N308" i="5" s="1"/>
  <c r="N307" i="5" s="1"/>
  <c r="N277" i="5"/>
  <c r="N276" i="5" s="1"/>
  <c r="N275" i="5" s="1"/>
  <c r="N227" i="5" s="1"/>
  <c r="N205" i="5" s="1"/>
  <c r="M278" i="5"/>
  <c r="M277" i="5" s="1"/>
  <c r="M276" i="5" s="1"/>
  <c r="M275" i="5" s="1"/>
  <c r="M227" i="5" s="1"/>
  <c r="M205" i="5" s="1"/>
  <c r="M298" i="5"/>
  <c r="M297" i="5" s="1"/>
  <c r="M296" i="5" s="1"/>
  <c r="M295" i="5" s="1"/>
  <c r="M294" i="5" s="1"/>
  <c r="N298" i="5"/>
  <c r="N297" i="5" s="1"/>
  <c r="N296" i="5" s="1"/>
  <c r="N295" i="5" s="1"/>
  <c r="N294" i="5" s="1"/>
  <c r="O323" i="5"/>
  <c r="M323" i="5"/>
  <c r="M322" i="5" s="1"/>
  <c r="N323" i="5"/>
  <c r="N322" i="5" s="1"/>
  <c r="M23" i="5"/>
  <c r="O10" i="6" l="1"/>
  <c r="P11" i="6"/>
  <c r="M22" i="5"/>
  <c r="P23" i="5"/>
  <c r="O11" i="5"/>
  <c r="P12" i="5"/>
  <c r="O175" i="5"/>
  <c r="P176" i="5"/>
  <c r="O185" i="5"/>
  <c r="P186" i="5"/>
  <c r="O208" i="5"/>
  <c r="P209" i="5"/>
  <c r="O229" i="5"/>
  <c r="P230" i="5"/>
  <c r="O236" i="5"/>
  <c r="P236" i="5" s="1"/>
  <c r="P237" i="5"/>
  <c r="O254" i="5"/>
  <c r="P254" i="5" s="1"/>
  <c r="P255" i="5"/>
  <c r="O289" i="5"/>
  <c r="P290" i="5"/>
  <c r="O303" i="5"/>
  <c r="P304" i="5"/>
  <c r="O322" i="5"/>
  <c r="P322" i="5" s="1"/>
  <c r="P323" i="5"/>
  <c r="O328" i="5"/>
  <c r="P328" i="5" s="1"/>
  <c r="P329" i="5"/>
  <c r="O346" i="5"/>
  <c r="P347" i="5"/>
  <c r="N321" i="5"/>
  <c r="N320" i="5" s="1"/>
  <c r="N319" i="5" s="1"/>
  <c r="N318" i="5" s="1"/>
  <c r="N317" i="5" s="1"/>
  <c r="N316" i="5" s="1"/>
  <c r="M321" i="5"/>
  <c r="M320" i="5" s="1"/>
  <c r="M319" i="5" s="1"/>
  <c r="M318" i="5" s="1"/>
  <c r="M317" i="5" s="1"/>
  <c r="M316" i="5" s="1"/>
  <c r="M293" i="5"/>
  <c r="N293" i="5"/>
  <c r="O9" i="6" l="1"/>
  <c r="P10" i="6"/>
  <c r="M21" i="5"/>
  <c r="P22" i="5"/>
  <c r="O10" i="5"/>
  <c r="P11" i="5"/>
  <c r="P175" i="5"/>
  <c r="O167" i="5"/>
  <c r="O184" i="5"/>
  <c r="P185" i="5"/>
  <c r="O207" i="5"/>
  <c r="P208" i="5"/>
  <c r="O228" i="5"/>
  <c r="P228" i="5" s="1"/>
  <c r="P229" i="5"/>
  <c r="P289" i="5"/>
  <c r="O278" i="5"/>
  <c r="P303" i="5"/>
  <c r="O298" i="5"/>
  <c r="N6" i="5"/>
  <c r="O321" i="5"/>
  <c r="O320" i="5" s="1"/>
  <c r="O345" i="5"/>
  <c r="P346" i="5"/>
  <c r="O44" i="3"/>
  <c r="N44" i="3"/>
  <c r="N43" i="3" s="1"/>
  <c r="N42" i="3" s="1"/>
  <c r="N41" i="3" s="1"/>
  <c r="N40" i="3" s="1"/>
  <c r="N39" i="3" s="1"/>
  <c r="N38" i="3" s="1"/>
  <c r="N37" i="3" s="1"/>
  <c r="M44" i="3"/>
  <c r="M43" i="3" s="1"/>
  <c r="M42" i="3" s="1"/>
  <c r="M41" i="3" s="1"/>
  <c r="M40" i="3" s="1"/>
  <c r="M39" i="3" s="1"/>
  <c r="M38" i="3" s="1"/>
  <c r="M37" i="3" s="1"/>
  <c r="O35" i="3"/>
  <c r="N35" i="3"/>
  <c r="M35" i="3"/>
  <c r="O33" i="3"/>
  <c r="N33" i="3"/>
  <c r="M33" i="3"/>
  <c r="O24" i="3"/>
  <c r="N24" i="3"/>
  <c r="N23" i="3" s="1"/>
  <c r="N22" i="3" s="1"/>
  <c r="M24" i="3"/>
  <c r="M23" i="3" s="1"/>
  <c r="M22" i="3" s="1"/>
  <c r="O20" i="3"/>
  <c r="N20" i="3"/>
  <c r="M20" i="3"/>
  <c r="M19" i="3" s="1"/>
  <c r="M18" i="3" s="1"/>
  <c r="N19" i="3"/>
  <c r="N18" i="3" s="1"/>
  <c r="O16" i="3"/>
  <c r="N16" i="3"/>
  <c r="M16" i="3"/>
  <c r="O14" i="3"/>
  <c r="N14" i="3"/>
  <c r="M14" i="3"/>
  <c r="P16" i="3" l="1"/>
  <c r="P33" i="3"/>
  <c r="P14" i="3"/>
  <c r="P35" i="3"/>
  <c r="O8" i="6"/>
  <c r="P9" i="6"/>
  <c r="O19" i="3"/>
  <c r="P20" i="3"/>
  <c r="O23" i="3"/>
  <c r="P24" i="3"/>
  <c r="O43" i="3"/>
  <c r="P44" i="3"/>
  <c r="P321" i="5"/>
  <c r="M20" i="5"/>
  <c r="P21" i="5"/>
  <c r="O9" i="5"/>
  <c r="P10" i="5"/>
  <c r="O166" i="5"/>
  <c r="P167" i="5"/>
  <c r="O183" i="5"/>
  <c r="P184" i="5"/>
  <c r="O206" i="5"/>
  <c r="P206" i="5" s="1"/>
  <c r="P207" i="5"/>
  <c r="O277" i="5"/>
  <c r="P278" i="5"/>
  <c r="O297" i="5"/>
  <c r="P298" i="5"/>
  <c r="O310" i="5"/>
  <c r="P311" i="5"/>
  <c r="O319" i="5"/>
  <c r="P320" i="5"/>
  <c r="O344" i="5"/>
  <c r="P345" i="5"/>
  <c r="N13" i="3"/>
  <c r="N12" i="3" s="1"/>
  <c r="N11" i="3" s="1"/>
  <c r="N10" i="3" s="1"/>
  <c r="N9" i="3" s="1"/>
  <c r="N8" i="3" s="1"/>
  <c r="N7" i="3" s="1"/>
  <c r="M32" i="3"/>
  <c r="M31" i="3" s="1"/>
  <c r="M30" i="3" s="1"/>
  <c r="M29" i="3" s="1"/>
  <c r="M28" i="3" s="1"/>
  <c r="M27" i="3" s="1"/>
  <c r="M26" i="3" s="1"/>
  <c r="O32" i="3"/>
  <c r="N32" i="3"/>
  <c r="N31" i="3" s="1"/>
  <c r="N30" i="3" s="1"/>
  <c r="N29" i="3" s="1"/>
  <c r="N28" i="3" s="1"/>
  <c r="N27" i="3" s="1"/>
  <c r="N26" i="3" s="1"/>
  <c r="M13" i="3"/>
  <c r="M12" i="3" s="1"/>
  <c r="M11" i="3" s="1"/>
  <c r="M10" i="3" s="1"/>
  <c r="M9" i="3" s="1"/>
  <c r="O13" i="3"/>
  <c r="O7" i="6" l="1"/>
  <c r="P8" i="6"/>
  <c r="O12" i="3"/>
  <c r="P12" i="3" s="1"/>
  <c r="P13" i="3"/>
  <c r="P19" i="3"/>
  <c r="O18" i="3"/>
  <c r="P18" i="3" s="1"/>
  <c r="O22" i="3"/>
  <c r="P22" i="3" s="1"/>
  <c r="P23" i="3"/>
  <c r="O31" i="3"/>
  <c r="P32" i="3"/>
  <c r="O42" i="3"/>
  <c r="P43" i="3"/>
  <c r="P166" i="5"/>
  <c r="O165" i="5"/>
  <c r="P165" i="5" s="1"/>
  <c r="M19" i="5"/>
  <c r="P20" i="5"/>
  <c r="O8" i="5"/>
  <c r="P9" i="5"/>
  <c r="O182" i="5"/>
  <c r="P182" i="5" s="1"/>
  <c r="P183" i="5"/>
  <c r="O276" i="5"/>
  <c r="P277" i="5"/>
  <c r="O296" i="5"/>
  <c r="P297" i="5"/>
  <c r="O309" i="5"/>
  <c r="P310" i="5"/>
  <c r="O318" i="5"/>
  <c r="P319" i="5"/>
  <c r="O343" i="5"/>
  <c r="P344" i="5"/>
  <c r="N6" i="3"/>
  <c r="M8" i="3"/>
  <c r="O11" i="3" l="1"/>
  <c r="O6" i="6"/>
  <c r="P6" i="6" s="1"/>
  <c r="P7" i="6"/>
  <c r="O10" i="3"/>
  <c r="P11" i="3"/>
  <c r="O30" i="3"/>
  <c r="P31" i="3"/>
  <c r="O41" i="3"/>
  <c r="P42" i="3"/>
  <c r="M18" i="5"/>
  <c r="P19" i="5"/>
  <c r="O7" i="5"/>
  <c r="P7" i="5" s="1"/>
  <c r="P8" i="5"/>
  <c r="O275" i="5"/>
  <c r="P276" i="5"/>
  <c r="O295" i="5"/>
  <c r="P296" i="5"/>
  <c r="O308" i="5"/>
  <c r="P309" i="5"/>
  <c r="O317" i="5"/>
  <c r="P318" i="5"/>
  <c r="O342" i="5"/>
  <c r="P343" i="5"/>
  <c r="M7" i="3"/>
  <c r="M6" i="3" s="1"/>
  <c r="O9" i="3" l="1"/>
  <c r="P10" i="3"/>
  <c r="O29" i="3"/>
  <c r="P30" i="3"/>
  <c r="O40" i="3"/>
  <c r="P41" i="3"/>
  <c r="M17" i="5"/>
  <c r="P18" i="5"/>
  <c r="O227" i="5"/>
  <c r="P275" i="5"/>
  <c r="O294" i="5"/>
  <c r="P294" i="5" s="1"/>
  <c r="P295" i="5"/>
  <c r="O307" i="5"/>
  <c r="P308" i="5"/>
  <c r="O316" i="5"/>
  <c r="P316" i="5" s="1"/>
  <c r="P317" i="5"/>
  <c r="O341" i="5"/>
  <c r="P342" i="5"/>
  <c r="N14" i="1"/>
  <c r="N13" i="1" s="1"/>
  <c r="N12" i="1" s="1"/>
  <c r="N11" i="1" s="1"/>
  <c r="N10" i="1" s="1"/>
  <c r="N9" i="1" s="1"/>
  <c r="N8" i="1" s="1"/>
  <c r="N7" i="1" s="1"/>
  <c r="O14" i="1"/>
  <c r="M14" i="1"/>
  <c r="M13" i="1" s="1"/>
  <c r="M12" i="1" s="1"/>
  <c r="M11" i="1" s="1"/>
  <c r="M10" i="1" s="1"/>
  <c r="M9" i="1" s="1"/>
  <c r="M8" i="1" s="1"/>
  <c r="M7" i="1" s="1"/>
  <c r="N45" i="1"/>
  <c r="N44" i="1" s="1"/>
  <c r="N43" i="1" s="1"/>
  <c r="N42" i="1" s="1"/>
  <c r="N41" i="1" s="1"/>
  <c r="N40" i="1" s="1"/>
  <c r="N39" i="1" s="1"/>
  <c r="O45" i="1"/>
  <c r="M45" i="1"/>
  <c r="M44" i="1" s="1"/>
  <c r="M43" i="1" s="1"/>
  <c r="M42" i="1" s="1"/>
  <c r="M41" i="1" s="1"/>
  <c r="M40" i="1" s="1"/>
  <c r="M39" i="1" s="1"/>
  <c r="N53" i="1"/>
  <c r="N52" i="1" s="1"/>
  <c r="N51" i="1" s="1"/>
  <c r="N50" i="1" s="1"/>
  <c r="N49" i="1" s="1"/>
  <c r="N48" i="1" s="1"/>
  <c r="N47" i="1" s="1"/>
  <c r="O53" i="1"/>
  <c r="M53" i="1"/>
  <c r="M52" i="1" s="1"/>
  <c r="M51" i="1" s="1"/>
  <c r="M50" i="1" s="1"/>
  <c r="M49" i="1" s="1"/>
  <c r="M48" i="1" s="1"/>
  <c r="M47" i="1" s="1"/>
  <c r="N63" i="1"/>
  <c r="O63" i="1"/>
  <c r="M63" i="1"/>
  <c r="N72" i="1"/>
  <c r="N71" i="1" s="1"/>
  <c r="N70" i="1" s="1"/>
  <c r="N69" i="1" s="1"/>
  <c r="N68" i="1" s="1"/>
  <c r="N67" i="1" s="1"/>
  <c r="N66" i="1" s="1"/>
  <c r="O72" i="1"/>
  <c r="M72" i="1"/>
  <c r="M71" i="1" s="1"/>
  <c r="M70" i="1" s="1"/>
  <c r="M69" i="1" s="1"/>
  <c r="M68" i="1" s="1"/>
  <c r="M67" i="1" s="1"/>
  <c r="M66" i="1" s="1"/>
  <c r="N87" i="1"/>
  <c r="N86" i="1" s="1"/>
  <c r="N85" i="1" s="1"/>
  <c r="O87" i="1"/>
  <c r="M87" i="1"/>
  <c r="M86" i="1" s="1"/>
  <c r="M85" i="1" s="1"/>
  <c r="N96" i="1"/>
  <c r="N95" i="1" s="1"/>
  <c r="N94" i="1" s="1"/>
  <c r="N93" i="1" s="1"/>
  <c r="N92" i="1" s="1"/>
  <c r="N91" i="1" s="1"/>
  <c r="O96" i="1"/>
  <c r="M96" i="1"/>
  <c r="M95" i="1" s="1"/>
  <c r="M94" i="1" s="1"/>
  <c r="M93" i="1" s="1"/>
  <c r="M92" i="1" s="1"/>
  <c r="M91" i="1" s="1"/>
  <c r="N102" i="1"/>
  <c r="N101" i="1" s="1"/>
  <c r="N100" i="1" s="1"/>
  <c r="N99" i="1" s="1"/>
  <c r="N98" i="1" s="1"/>
  <c r="O102" i="1"/>
  <c r="M102" i="1"/>
  <c r="M101" i="1" s="1"/>
  <c r="M100" i="1" s="1"/>
  <c r="M99" i="1" s="1"/>
  <c r="M98" i="1" s="1"/>
  <c r="O8" i="3" l="1"/>
  <c r="P9" i="3"/>
  <c r="O28" i="3"/>
  <c r="P29" i="3"/>
  <c r="O39" i="3"/>
  <c r="P40" i="3"/>
  <c r="P17" i="5"/>
  <c r="M6" i="5"/>
  <c r="O205" i="5"/>
  <c r="P205" i="5" s="1"/>
  <c r="P227" i="5"/>
  <c r="P307" i="5"/>
  <c r="O293" i="5"/>
  <c r="P293" i="5" s="1"/>
  <c r="P341" i="5"/>
  <c r="P63" i="1"/>
  <c r="O101" i="1"/>
  <c r="P102" i="1"/>
  <c r="O95" i="1"/>
  <c r="P96" i="1"/>
  <c r="O86" i="1"/>
  <c r="P87" i="1"/>
  <c r="O71" i="1"/>
  <c r="P72" i="1"/>
  <c r="O52" i="1"/>
  <c r="P53" i="1"/>
  <c r="O44" i="1"/>
  <c r="P45" i="1"/>
  <c r="O13" i="1"/>
  <c r="P14" i="1"/>
  <c r="N59" i="1"/>
  <c r="N58" i="1" s="1"/>
  <c r="N57" i="1" s="1"/>
  <c r="N56" i="1" s="1"/>
  <c r="N55" i="1" s="1"/>
  <c r="N38" i="1" s="1"/>
  <c r="O59" i="1"/>
  <c r="M59" i="1"/>
  <c r="M58" i="1" s="1"/>
  <c r="M57" i="1" s="1"/>
  <c r="M56" i="1" s="1"/>
  <c r="M55" i="1" s="1"/>
  <c r="M38" i="1" s="1"/>
  <c r="M84" i="1"/>
  <c r="M83" i="1" s="1"/>
  <c r="M82" i="1" s="1"/>
  <c r="M81" i="1" s="1"/>
  <c r="M80" i="1" s="1"/>
  <c r="M90" i="1"/>
  <c r="N90" i="1"/>
  <c r="N89" i="1" s="1"/>
  <c r="N84" i="1"/>
  <c r="N83" i="1" s="1"/>
  <c r="N82" i="1" s="1"/>
  <c r="N81" i="1" s="1"/>
  <c r="N80" i="1" s="1"/>
  <c r="O7" i="3" l="1"/>
  <c r="P7" i="3" s="1"/>
  <c r="P8" i="3"/>
  <c r="O27" i="3"/>
  <c r="P28" i="3"/>
  <c r="O38" i="3"/>
  <c r="P39" i="3"/>
  <c r="O6" i="5"/>
  <c r="P6" i="5" s="1"/>
  <c r="O100" i="1"/>
  <c r="P101" i="1"/>
  <c r="O94" i="1"/>
  <c r="P95" i="1"/>
  <c r="P86" i="1"/>
  <c r="O85" i="1"/>
  <c r="O70" i="1"/>
  <c r="P71" i="1"/>
  <c r="O58" i="1"/>
  <c r="P59" i="1"/>
  <c r="O51" i="1"/>
  <c r="P52" i="1"/>
  <c r="O43" i="1"/>
  <c r="P44" i="1"/>
  <c r="O12" i="1"/>
  <c r="P13" i="1"/>
  <c r="N37" i="1"/>
  <c r="M89" i="1"/>
  <c r="M79" i="1" s="1"/>
  <c r="M37" i="1"/>
  <c r="N79" i="1"/>
  <c r="O26" i="3" l="1"/>
  <c r="P26" i="3" s="1"/>
  <c r="P27" i="3"/>
  <c r="O37" i="3"/>
  <c r="P38" i="3"/>
  <c r="O99" i="1"/>
  <c r="P100" i="1"/>
  <c r="O93" i="1"/>
  <c r="P94" i="1"/>
  <c r="P85" i="1"/>
  <c r="O84" i="1"/>
  <c r="O69" i="1"/>
  <c r="P70" i="1"/>
  <c r="O57" i="1"/>
  <c r="P58" i="1"/>
  <c r="O50" i="1"/>
  <c r="P51" i="1"/>
  <c r="O42" i="1"/>
  <c r="P43" i="1"/>
  <c r="O11" i="1"/>
  <c r="P12" i="1"/>
  <c r="M128" i="1"/>
  <c r="N143" i="1"/>
  <c r="N142" i="1" s="1"/>
  <c r="N141" i="1" s="1"/>
  <c r="N140" i="1" s="1"/>
  <c r="N139" i="1" s="1"/>
  <c r="N138" i="1" s="1"/>
  <c r="O143" i="1"/>
  <c r="M143" i="1"/>
  <c r="M142" i="1" s="1"/>
  <c r="M141" i="1" s="1"/>
  <c r="M140" i="1" s="1"/>
  <c r="M139" i="1" s="1"/>
  <c r="M138" i="1" s="1"/>
  <c r="N165" i="1"/>
  <c r="O165" i="1"/>
  <c r="P165" i="1" s="1"/>
  <c r="M165" i="1"/>
  <c r="N169" i="1"/>
  <c r="N168" i="1" s="1"/>
  <c r="O169" i="1"/>
  <c r="M169" i="1"/>
  <c r="M168" i="1" s="1"/>
  <c r="N179" i="1"/>
  <c r="N178" i="1" s="1"/>
  <c r="N177" i="1" s="1"/>
  <c r="N176" i="1" s="1"/>
  <c r="N175" i="1" s="1"/>
  <c r="N174" i="1" s="1"/>
  <c r="N173" i="1" s="1"/>
  <c r="N172" i="1" s="1"/>
  <c r="M179" i="1"/>
  <c r="M178" i="1" s="1"/>
  <c r="M177" i="1" s="1"/>
  <c r="M176" i="1" s="1"/>
  <c r="M175" i="1" s="1"/>
  <c r="M174" i="1" s="1"/>
  <c r="M173" i="1" s="1"/>
  <c r="M172" i="1" s="1"/>
  <c r="N191" i="1"/>
  <c r="N190" i="1" s="1"/>
  <c r="N189" i="1" s="1"/>
  <c r="N188" i="1" s="1"/>
  <c r="N187" i="1" s="1"/>
  <c r="N186" i="1" s="1"/>
  <c r="N185" i="1" s="1"/>
  <c r="N184" i="1" s="1"/>
  <c r="N183" i="1" s="1"/>
  <c r="O191" i="1"/>
  <c r="M191" i="1"/>
  <c r="M190" i="1" s="1"/>
  <c r="M189" i="1" s="1"/>
  <c r="M188" i="1" s="1"/>
  <c r="M187" i="1" s="1"/>
  <c r="M186" i="1" s="1"/>
  <c r="M185" i="1" s="1"/>
  <c r="M184" i="1" s="1"/>
  <c r="M183" i="1" s="1"/>
  <c r="P37" i="3" l="1"/>
  <c r="O6" i="3"/>
  <c r="P6" i="3" s="1"/>
  <c r="M127" i="1"/>
  <c r="P128" i="1"/>
  <c r="O179" i="1"/>
  <c r="P180" i="1"/>
  <c r="O168" i="1"/>
  <c r="P168" i="1" s="1"/>
  <c r="P169" i="1"/>
  <c r="O142" i="1"/>
  <c r="P143" i="1"/>
  <c r="O98" i="1"/>
  <c r="P98" i="1" s="1"/>
  <c r="P99" i="1"/>
  <c r="O92" i="1"/>
  <c r="P93" i="1"/>
  <c r="O83" i="1"/>
  <c r="P84" i="1"/>
  <c r="O68" i="1"/>
  <c r="P69" i="1"/>
  <c r="O56" i="1"/>
  <c r="P57" i="1"/>
  <c r="O49" i="1"/>
  <c r="P50" i="1"/>
  <c r="O41" i="1"/>
  <c r="P42" i="1"/>
  <c r="O10" i="1"/>
  <c r="P11" i="1"/>
  <c r="O190" i="1"/>
  <c r="P191" i="1"/>
  <c r="N122" i="1"/>
  <c r="N121" i="1" s="1"/>
  <c r="M164" i="1"/>
  <c r="M163" i="1" s="1"/>
  <c r="M162" i="1" s="1"/>
  <c r="M161" i="1" s="1"/>
  <c r="M160" i="1" s="1"/>
  <c r="M159" i="1" s="1"/>
  <c r="M158" i="1" s="1"/>
  <c r="N164" i="1"/>
  <c r="N163" i="1" s="1"/>
  <c r="N162" i="1" s="1"/>
  <c r="N161" i="1" s="1"/>
  <c r="N160" i="1" s="1"/>
  <c r="N159" i="1" s="1"/>
  <c r="N158" i="1" s="1"/>
  <c r="O164" i="1" l="1"/>
  <c r="O163" i="1" s="1"/>
  <c r="M126" i="1"/>
  <c r="P127" i="1"/>
  <c r="O178" i="1"/>
  <c r="P179" i="1"/>
  <c r="P164" i="1"/>
  <c r="O141" i="1"/>
  <c r="P142" i="1"/>
  <c r="O91" i="1"/>
  <c r="P92" i="1"/>
  <c r="O82" i="1"/>
  <c r="P83" i="1"/>
  <c r="O67" i="1"/>
  <c r="P68" i="1"/>
  <c r="O55" i="1"/>
  <c r="P55" i="1" s="1"/>
  <c r="P56" i="1"/>
  <c r="O48" i="1"/>
  <c r="P49" i="1"/>
  <c r="O40" i="1"/>
  <c r="P41" i="1"/>
  <c r="O9" i="1"/>
  <c r="P10" i="1"/>
  <c r="O189" i="1"/>
  <c r="P190" i="1"/>
  <c r="N6" i="1"/>
  <c r="M125" i="1" l="1"/>
  <c r="P126" i="1"/>
  <c r="O177" i="1"/>
  <c r="P178" i="1"/>
  <c r="O162" i="1"/>
  <c r="P163" i="1"/>
  <c r="O140" i="1"/>
  <c r="P141" i="1"/>
  <c r="P91" i="1"/>
  <c r="O90" i="1"/>
  <c r="O81" i="1"/>
  <c r="P82" i="1"/>
  <c r="O66" i="1"/>
  <c r="P66" i="1" s="1"/>
  <c r="P67" i="1"/>
  <c r="O47" i="1"/>
  <c r="P47" i="1" s="1"/>
  <c r="P48" i="1"/>
  <c r="O39" i="1"/>
  <c r="P40" i="1"/>
  <c r="O8" i="1"/>
  <c r="P9" i="1"/>
  <c r="O188" i="1"/>
  <c r="P189" i="1"/>
  <c r="M124" i="1" l="1"/>
  <c r="P125" i="1"/>
  <c r="O176" i="1"/>
  <c r="P177" i="1"/>
  <c r="O161" i="1"/>
  <c r="P162" i="1"/>
  <c r="O139" i="1"/>
  <c r="P140" i="1"/>
  <c r="O89" i="1"/>
  <c r="P89" i="1" s="1"/>
  <c r="P90" i="1"/>
  <c r="O80" i="1"/>
  <c r="P81" i="1"/>
  <c r="P39" i="1"/>
  <c r="O38" i="1"/>
  <c r="O7" i="1"/>
  <c r="P7" i="1" s="1"/>
  <c r="P8" i="1"/>
  <c r="O187" i="1"/>
  <c r="P188" i="1"/>
  <c r="M123" i="1" l="1"/>
  <c r="P124" i="1"/>
  <c r="O175" i="1"/>
  <c r="P176" i="1"/>
  <c r="O160" i="1"/>
  <c r="P161" i="1"/>
  <c r="O138" i="1"/>
  <c r="P139" i="1"/>
  <c r="P80" i="1"/>
  <c r="O79" i="1"/>
  <c r="P79" i="1" s="1"/>
  <c r="O37" i="1"/>
  <c r="P37" i="1" s="1"/>
  <c r="P38" i="1"/>
  <c r="O186" i="1"/>
  <c r="P187" i="1"/>
  <c r="P123" i="1" l="1"/>
  <c r="M122" i="1"/>
  <c r="O174" i="1"/>
  <c r="P175" i="1"/>
  <c r="O159" i="1"/>
  <c r="P160" i="1"/>
  <c r="P138" i="1"/>
  <c r="O122" i="1"/>
  <c r="O121" i="1" s="1"/>
  <c r="O185" i="1"/>
  <c r="P186" i="1"/>
  <c r="M121" i="1" l="1"/>
  <c r="M6" i="1" s="1"/>
  <c r="O173" i="1"/>
  <c r="P174" i="1"/>
  <c r="O158" i="1"/>
  <c r="P158" i="1" s="1"/>
  <c r="P159" i="1"/>
  <c r="P122" i="1"/>
  <c r="O184" i="1"/>
  <c r="P185" i="1"/>
  <c r="P121" i="1" l="1"/>
  <c r="O172" i="1"/>
  <c r="P172" i="1" s="1"/>
  <c r="P173" i="1"/>
  <c r="O183" i="1"/>
  <c r="P184" i="1"/>
  <c r="P183" i="1" l="1"/>
  <c r="O6" i="1"/>
  <c r="P6" i="1" l="1"/>
</calcChain>
</file>

<file path=xl/sharedStrings.xml><?xml version="1.0" encoding="utf-8"?>
<sst xmlns="http://schemas.openxmlformats.org/spreadsheetml/2006/main" count="6009" uniqueCount="470">
  <si>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</si>
  <si>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</si>
  <si>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</si>
  <si>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</si>
  <si>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</si>
  <si>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</si>
  <si>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</si>
  <si>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</si>
  <si>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</si>
  <si>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</si>
  <si>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</si>
  <si>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2023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</si>
  <si>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</si>
  <si>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</si>
  <si>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</si>
  <si>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</si>
  <si>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</si>
  <si>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</si>
  <si>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</si>
  <si>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</si>
  <si>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</si>
  <si>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</si>
  <si>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</si>
  <si>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</si>
  <si>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</si>
  <si>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</si>
  <si>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Итого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</si>
  <si>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</si>
  <si>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</si>
  <si>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 (Брянская область)"</t>
  </si>
  <si>
    <t>Z5</t>
  </si>
  <si>
    <t>Департамент строительства Брянской области</t>
  </si>
  <si>
    <t>819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</si>
  <si>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</si>
  <si>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</si>
  <si>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</si>
  <si>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</si>
  <si>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</si>
  <si>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</si>
  <si>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</si>
  <si>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</si>
  <si>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"Локоть - Кретово"-Турищево на участке км 17+560 - км 26+560 в Брасовском районе Брянской области</t>
  </si>
  <si>
    <t>Развитие здравоохранения Брянской области</t>
  </si>
  <si>
    <t>Региональный проект "Борьба с онкологическими заболеваниями (Брянская область)"</t>
  </si>
  <si>
    <t>N3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</si>
  <si>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</si>
  <si>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Здравоохранение</t>
  </si>
  <si>
    <t>Стационарная медицинская помощь</t>
  </si>
  <si>
    <t>01</t>
  </si>
  <si>
    <t>Переоснащение медицинских организаций, оказывающих медицинскую помощь больным с онкологическими заболеваниями</t>
  </si>
  <si>
    <t>51900</t>
  </si>
  <si>
    <t>Пристройка к хирургическому корпусу с консультативной поликлиникой на 200 посещений и хирургическим блоком на 90 коек ГАУЗ "Брянский областной онкологический диспансер"</t>
  </si>
  <si>
    <t>Посещение в смену</t>
  </si>
  <si>
    <t>2024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</si>
  <si>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</si>
  <si>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</si>
  <si>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</si>
  <si>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52460</t>
  </si>
  <si>
    <t>Хирургический корпус ГБУЗ "Брянская областная детская больница" по адресу: г. Брянск, пр. Станке Димитрова, д. 100</t>
  </si>
  <si>
    <t>2023</t>
  </si>
  <si>
    <t>Региональный проект "Модернизация первичного звена здравоохранения (Брянская область)"</t>
  </si>
  <si>
    <t>N9</t>
  </si>
  <si>
    <t>Амбулаторная помощь</t>
  </si>
  <si>
    <t>02</t>
  </si>
  <si>
    <t>Реализация региональных проектов модернизации первичного звена здравоохранения</t>
  </si>
  <si>
    <t>53650</t>
  </si>
  <si>
    <t>Укрепление материально-технической базы организаций системы здравоохранения</t>
  </si>
  <si>
    <t>Бюджетные инвестиции в объекты капитальных вложений государственной собственности</t>
  </si>
  <si>
    <t>11260</t>
  </si>
  <si>
    <t>Офис врача общей практики в микрорайоне Первомайское г. Сельцо Брянской области</t>
  </si>
  <si>
    <t>Физиотерапевтическое отделение кардиологической реабилитации №2 ГАУЗ "Брянский областной кардиологический диспансер"</t>
  </si>
  <si>
    <t>Офис врача общей практики н.п. Бордовичи Бежицкого района г. Брянска</t>
  </si>
  <si>
    <t>Создание условий для развития кадрового потенциала сферы здравоохранения и предоставление мер государственной поддержки медицинских работников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</si>
  <si>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</si>
  <si>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</si>
  <si>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</si>
  <si>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</si>
  <si>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</si>
  <si>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</si>
  <si>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</si>
  <si>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</si>
  <si>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</si>
  <si>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Развитие культуры и туризма в Брянской области</t>
  </si>
  <si>
    <t>Региональный проект "Культурная среда (Брянская область)"</t>
  </si>
  <si>
    <t>A1</t>
  </si>
  <si>
    <t>Культура, кинематография</t>
  </si>
  <si>
    <t>08</t>
  </si>
  <si>
    <t>Культура</t>
  </si>
  <si>
    <t>Реконструкция здания "Палеолит" Юдиновского историко-археологического музея - филиала ГБУК "Брянский государственный краеведческий музей" (Брянская область, Погарский район, с. Юдиново)</t>
  </si>
  <si>
    <t>Кубический метр</t>
  </si>
  <si>
    <t>Модернизация театров юного зрителя и театров кукол</t>
  </si>
  <si>
    <t>54560</t>
  </si>
  <si>
    <t>Место</t>
  </si>
  <si>
    <t>Департамент культуры Брянской области</t>
  </si>
  <si>
    <t>815</t>
  </si>
  <si>
    <t>Развитие инфраструктуры сферы культуры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</si>
  <si>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</si>
  <si>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</si>
  <si>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</si>
  <si>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</si>
  <si>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Квадратный метр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</si>
  <si>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</si>
  <si>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</si>
  <si>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</si>
  <si>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06</t>
  </si>
  <si>
    <t>Жилищно-коммунальное хозяйство</t>
  </si>
  <si>
    <t>05</t>
  </si>
  <si>
    <t>Коммунальное хозяйство</t>
  </si>
  <si>
    <t>Киловатт</t>
  </si>
  <si>
    <t>2025</t>
  </si>
  <si>
    <t>Развитие сети автомобильных дорог регионального, межмуниципального и местного значения общего пользования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</si>
  <si>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</si>
  <si>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</si>
  <si>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</si>
  <si>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Километр</t>
  </si>
  <si>
    <t>Реконструкция автомобильной дороги Сельцо-Бетово на участке км 0+000 - км 4+420 в Брянском районе Брянской области</t>
  </si>
  <si>
    <t>Строительство автомобильной дороги ст.Чернетово - м-н Первомайский г.Сельцо в Брянском районе Брянской области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</si>
  <si>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</si>
  <si>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</si>
  <si>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</si>
  <si>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</si>
  <si>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</si>
  <si>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</si>
  <si>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Реконструкция ледового дворца "Пересвет" г.Брянск</t>
  </si>
  <si>
    <t>Человек</t>
  </si>
  <si>
    <t>Областной центр лыжного спорта в г. Брянске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</si>
  <si>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</si>
  <si>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</si>
  <si>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Строительство крытого футбольного манежа в Бежицком районе г. Брянска для ГБУ БО СШ "Динамо-Брянск"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</si>
  <si>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тренерами-преподавателями</t>
  </si>
  <si>
    <t>Департамент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</si>
  <si>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</si>
  <si>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</si>
  <si>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</si>
  <si>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</si>
  <si>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</si>
  <si>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</si>
  <si>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</si>
  <si>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</si>
  <si>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</si>
  <si>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</si>
  <si>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Квадратный метр общей площади</t>
  </si>
  <si>
    <t>Здание для мировых судей судебных участков № 52-53 Стародубского судебного района Брянской области</t>
  </si>
  <si>
    <t>Развитие промышленности, транспорта и связи Брянской области</t>
  </si>
  <si>
    <t>37</t>
  </si>
  <si>
    <t>Обеспечение устойчивой работы и развития международного аэропорта "Брянск"</t>
  </si>
  <si>
    <t>Транспорт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</si>
  <si>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</si>
  <si>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</si>
  <si>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Реконструкция аэропортового комплекса (г. Брянск)</t>
  </si>
  <si>
    <t>Тысяча квадратных метров</t>
  </si>
  <si>
    <t>Аэровокзальный комплекс Международный аэропорт "Брянск"</t>
  </si>
  <si>
    <t>Единица</t>
  </si>
  <si>
    <t>Экономическое развитие, инвестиционная политика и инновационная экономика Брянской области</t>
  </si>
  <si>
    <t>40</t>
  </si>
  <si>
    <t>Обеспечение эффективной деятельности органов государственной власти в сфере управления государственным имуществом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</si>
  <si>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</si>
  <si>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</si>
  <si>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</si>
  <si>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</si>
  <si>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</si>
  <si>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</si>
  <si>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</si>
  <si>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Городской округ город Брянск</t>
  </si>
  <si>
    <t>Сельцовский городской округ</t>
  </si>
  <si>
    <t>Брянский муниципальный район</t>
  </si>
  <si>
    <t>Выгоничский муниципальный район</t>
  </si>
  <si>
    <t>Клетнянский муниципальный район</t>
  </si>
  <si>
    <t>Почепский муниципальный район</t>
  </si>
  <si>
    <t>Комаричский муниципальный район</t>
  </si>
  <si>
    <t>Мглинский муниципальный район</t>
  </si>
  <si>
    <t>Стародубский муниципальный округ</t>
  </si>
  <si>
    <t>Суземский муниципальный район</t>
  </si>
  <si>
    <t>Наименование государственного заказчика; объекта</t>
  </si>
  <si>
    <t>Наименование муниципального образования; объекта</t>
  </si>
  <si>
    <t>10</t>
  </si>
  <si>
    <t>Государственный заказчик: государственное казённое учреждение "Управление автомобильных дорог Брянской области"</t>
  </si>
  <si>
    <t>Основные мероприятия государственных программ</t>
  </si>
  <si>
    <t>Региональные проекты, входящие в состав национальных проектов</t>
  </si>
  <si>
    <t>Региональные проекты, не входящие в состав национальных проектов</t>
  </si>
  <si>
    <t>Государственный заказчик: государственное казенное учреждение "Управление автомобильных дорог Брянской области"</t>
  </si>
  <si>
    <t>Посещение в день</t>
  </si>
  <si>
    <t>Коек</t>
  </si>
  <si>
    <t>9,00</t>
  </si>
  <si>
    <t>2026</t>
  </si>
  <si>
    <t>ТСЭ</t>
  </si>
  <si>
    <t>СЭ</t>
  </si>
  <si>
    <t>Государственный заказчик: государственное бюджетное учреждение культуры "Брянский государственный краеведческий музей"</t>
  </si>
  <si>
    <t>Посещение в год</t>
  </si>
  <si>
    <t>522</t>
  </si>
  <si>
    <t>98003</t>
  </si>
  <si>
    <t>837</t>
  </si>
  <si>
    <t>03</t>
  </si>
  <si>
    <t>Строительство тяговой подстанции и кабельных линий энергохозяйства МУП "Брянское троллейбусное управление" г. Брянска (в том числе проектно-сметная документация)</t>
  </si>
  <si>
    <t>Реконструкция тяговых подстанций энергохозяйства МУП "Брянское троллейбусное управление" г. Брянска (в том числе проектно-сметная документация)</t>
  </si>
  <si>
    <t>Субсидии на софинансирование капитальных вложений в объекты государственной (муниципальной) собственности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</si>
  <si>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(Модернизация городского общественного транспорта)</t>
  </si>
  <si>
    <t>Департамент промышленности, транспорта и связи Брянской области</t>
  </si>
  <si>
    <t>Обеспечение устойчивой и сбалансированной работы в сфере региональной транспортной политики</t>
  </si>
  <si>
    <t>Карачевское городское поселение Карачевского муниципального района</t>
  </si>
  <si>
    <t>11270</t>
  </si>
  <si>
    <t>Спортивно-оздоровительный комплекс в п.Локоть Брасовского района Брянской области</t>
  </si>
  <si>
    <t>Локотское городское поселение Брасовского муниципального района</t>
  </si>
  <si>
    <t>Дворец зимних видов спорта в Фокинском районе города Брянска</t>
  </si>
  <si>
    <t>Софинансирование объектов капитальных вложений муниципальной собственности</t>
  </si>
  <si>
    <t>Ученическое место</t>
  </si>
  <si>
    <t>55200</t>
  </si>
  <si>
    <t>E1</t>
  </si>
  <si>
    <t>20</t>
  </si>
  <si>
    <t>Школа в районе бывшего аэропорта города Брянска</t>
  </si>
  <si>
    <t>Создание новых мест в общеобразовательных организациях</t>
  </si>
  <si>
    <t>Общее образование</t>
  </si>
  <si>
    <t>Образование</t>
  </si>
  <si>
    <t>Региональный проект "Современная школа (Брянская область)"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</si>
  <si>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</si>
  <si>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98001</t>
  </si>
  <si>
    <t>Строительство улично-дорожной сети в микрорайоне по ул. Флотской в Бежицком районе города Брянска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</si>
  <si>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(инфраструктурный проект, реализуемый в целях обеспечения связанного с ним инвестиционного проекта "Деснаград, Квартал набережных" (Строительство улично-дорожной сети в микрорайоне по ул. Флотской))</t>
  </si>
  <si>
    <t>16160</t>
  </si>
  <si>
    <t>Развитие и совершенствование сети автомобильных дорог общего пользования местного значения</t>
  </si>
  <si>
    <t>50210</t>
  </si>
  <si>
    <t>F1</t>
  </si>
  <si>
    <t>Строительство объекта "Автодорога по ул. Ильи Иванова в Советском районе г. Брянска"</t>
  </si>
  <si>
    <t>Стимулирование программ развития жилищного строительства субъектов Российской Федерации</t>
  </si>
  <si>
    <t>Региональный проект "Жилье (Брянская область)"</t>
  </si>
  <si>
    <t>Метр</t>
  </si>
  <si>
    <t>Канализация по ул. Вильямса в Советском районе г. Брянска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</si>
  <si>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</si>
  <si>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Строительство водонапорной башни в н.п. Новое село Стародубского района Брянской области</t>
  </si>
  <si>
    <t>Строительство водопроводных сетей микрорайона "Ковшовка" г. Брянска (2 этап)</t>
  </si>
  <si>
    <t>Строительство и реконструкция систем водоснабжения для населенных пунктов Брянской области</t>
  </si>
  <si>
    <t>Строительство и реконструкция систем газоснабжения для населенных пунктов Брянской области</t>
  </si>
  <si>
    <t>98005</t>
  </si>
  <si>
    <t>16</t>
  </si>
  <si>
    <t>Строительство детского сада по ул. Флотской в Бежицком районе города Брянска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</si>
  <si>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(Деснаград Квартал набережных (Строительство детского сада по ул Флотской))</t>
  </si>
  <si>
    <t>Дошкольное образование</t>
  </si>
  <si>
    <t>Реализация мероприятий по усовершенствованию инфраструктуры сферы образования</t>
  </si>
  <si>
    <t>Развитие образования и науки Брянской области</t>
  </si>
  <si>
    <t>55130</t>
  </si>
  <si>
    <t>Строительство Центра культурного развития по адресу: Россия, Брянская область, г.Почеп, ул. Злынковская, участок 6</t>
  </si>
  <si>
    <t>Развитие сети учреждений культурно-досугового типа</t>
  </si>
  <si>
    <t>55190</t>
  </si>
  <si>
    <t>Суземское городское поселение Суземского муниципального района</t>
  </si>
  <si>
    <t>Государственная поддержка отрасли культуры</t>
  </si>
  <si>
    <t>Дополнительное образование детей</t>
  </si>
  <si>
    <t>812</t>
  </si>
  <si>
    <t>Строительство очистных сооружений в пос. Навля Навлинского района Брянской области (2 этап)</t>
  </si>
  <si>
    <t>Строительство очистных сооружений пос. Выгоничи Брянской области</t>
  </si>
  <si>
    <t>Департамент топливно-энергетического комплекса и жилищно-коммунального хозяйства Брянской области</t>
  </si>
  <si>
    <t>Строительство и реконструкция объектов очистки сточных вод в населенных пунктах Брянской области</t>
  </si>
  <si>
    <t>Строительство сетей водоснабжения по ул. Локомотивная, ул. 23 Съезда КПСС в г. Унеча Унечского района Брянской области</t>
  </si>
  <si>
    <t>Реконструкция системы водоснабжения в г. Новозыбкове Новозыбковского городского округа Брянской области (1 этап)</t>
  </si>
  <si>
    <t>Реконструкция водопроводных сетей по ул. Щорса в пгт Погар Погарского района Брянской области</t>
  </si>
  <si>
    <t>Реконструкция водозаборного узла в д. Хмелево Выгоничского района Брянской области</t>
  </si>
  <si>
    <t>Обеспечение населения Брянской области питьевой водой из систем централизованного водоснабжения</t>
  </si>
  <si>
    <t>52430</t>
  </si>
  <si>
    <t>F5</t>
  </si>
  <si>
    <t>Реконструкция систем водоснабжения в п. Бытошь - д. Будочки Дятьковского района Брянской области (1 очередь строительства)</t>
  </si>
  <si>
    <t>Реконструкция системы водоснабжения в с. Пашково Почепского района Брянской области</t>
  </si>
  <si>
    <t>Реконструкция системы водоснабжения в хут. Величка Новозыбковского городского округа Брянской области</t>
  </si>
  <si>
    <t>Реконструкция системы водоснабжения в рп Комаричи Комаричского района Брянской области</t>
  </si>
  <si>
    <t>Реконструкция водоснабжения в н.п. Красновичи Унечского района Брянской области</t>
  </si>
  <si>
    <t>Строительство сетей водоснабжения в д. Городцы Трубчевского района Брянской области (2-я очередь)</t>
  </si>
  <si>
    <t>Строительство артезианской скважины и сетей водоснабжения в д.Красное Трубчевского района Брянской области</t>
  </si>
  <si>
    <t>Строительство артезианской скважины и сетей водоснабжения в г.Трубчевск Брянской области</t>
  </si>
  <si>
    <t>Реконструкция системы водоснабжения в г. Сураж Суражского района Брянской области</t>
  </si>
  <si>
    <t>Реконструкция системы водоснабжения в с. Новая Погощь Суземского района Брянской области</t>
  </si>
  <si>
    <t>Строительство водозаборного сооружения в д. Прокоповка Стародубского района Брянской области</t>
  </si>
  <si>
    <t>Реконструкция системы водоснабжения в с. Старый Кривец Новозыбковского городского округа Брянской области</t>
  </si>
  <si>
    <t>Реконструкция системы водоснабжения в с. Вихолка Новозыбковского городского округа Брянской области</t>
  </si>
  <si>
    <t>Реконструкция системы водоснабжения в с. Новые Бобовичи Новозыбковского городского округа Брянской области</t>
  </si>
  <si>
    <t>Реконструкция водопроводной сети в н.п. Высокое Мглинского района Брянской области</t>
  </si>
  <si>
    <t>Модернизация системы водоснабжения в пгт Красная Гора Красногорского района Брянской области (2 очередь)</t>
  </si>
  <si>
    <t>Реконструкция водоснабжения в с. Новый Ропск Климовского района Брянской области</t>
  </si>
  <si>
    <t>Реконструкция водоснабжения в с. Старые Юрковичи Климовского района Брянской области</t>
  </si>
  <si>
    <t>Строительство сетей водоснабжения в п. Клетня Клетнянского района Брянской области (2 очередь)</t>
  </si>
  <si>
    <t>Реконструкция системы водоснабжения в р.п. Вышков Злынковского района Брянской области</t>
  </si>
  <si>
    <t>Реконструкция системы водоснабжения по ул. Советская, ул. Брянская, ул. Большая Свердловская, ул. Головачева, ул. Сидорова в п. Любохна Дятьковского района Брянской области</t>
  </si>
  <si>
    <t>Реконструкция системы водоснабжения в р.п. Дубровка Дубровского района Брянской области</t>
  </si>
  <si>
    <t>Реконструкция системы водоснабжения в п. Садовый Выгоничского района Брянской области</t>
  </si>
  <si>
    <t>Реконструкция системы водоснабжения в с. Удельные Уты Выгоничского района Брянской области</t>
  </si>
  <si>
    <t>Реконструкция системы водоснабжения в с. Веребск Брасовского района Брянской области</t>
  </si>
  <si>
    <t>Реконструкция системы водоснабжения в с. Смотрова Буда Клинцовского района Брянской области</t>
  </si>
  <si>
    <t>Строительство системы водоснабжения в н.п. Старая Мармазовка Клетнянского района Брянской области (1 очередь строительства)</t>
  </si>
  <si>
    <t>Строительство водоснабжения в н.п. Старая Гута Унечского района Брянской области</t>
  </si>
  <si>
    <t>Строительство сетей водоснабжения в юго-восточной части города Сельцо Брянской области ( 1 этап)</t>
  </si>
  <si>
    <t>Строительство и реконструкция (модернизация) объектов питьевого водоснабжения</t>
  </si>
  <si>
    <t>Другие вопросы в области жилищно-коммунального хозяйства</t>
  </si>
  <si>
    <t>Региональный проект "Чистая вода (Брянская область)"</t>
  </si>
  <si>
    <t>Развитие топливно-энергетического комплекса и жилищно-коммунального хозяйства Брянской области</t>
  </si>
  <si>
    <t>R5760</t>
  </si>
  <si>
    <t>817</t>
  </si>
  <si>
    <t>Z1</t>
  </si>
  <si>
    <t>Обеспечение комплексного развития сельских территорий</t>
  </si>
  <si>
    <t>Департамент сельского хозяйства Брянской области</t>
  </si>
  <si>
    <t>Региональный проект "Развитие жилищного строительства на сельских территориях и повышение уровня благоустройства домовладений (Брянская область)"</t>
  </si>
  <si>
    <t>Тысяча кубических метров в сутки</t>
  </si>
  <si>
    <t>Унечское городское поселение Унечского муниципального района</t>
  </si>
  <si>
    <t>Севское городское поселение Севского муниципального района</t>
  </si>
  <si>
    <t>Навлинское городское поселение Навлинского муниципального района</t>
  </si>
  <si>
    <t>Новозыбковский городской округ</t>
  </si>
  <si>
    <t>Городской округ город Фокино</t>
  </si>
  <si>
    <t>Погарское городское поселение Погарского муниципального района</t>
  </si>
  <si>
    <t>Кубический метр в час</t>
  </si>
  <si>
    <t>Красногорский муниципальный район</t>
  </si>
  <si>
    <t>Злынковский муниципальный район</t>
  </si>
  <si>
    <t>Брасовский муниципальный район</t>
  </si>
  <si>
    <t>Городской округ город Клинцы</t>
  </si>
  <si>
    <t>Суражское городское поселение Суражского муниципального района</t>
  </si>
  <si>
    <t>Любохонское городское поселение Дятьковского муниципального района</t>
  </si>
  <si>
    <t>Клетнянское городское поселение Клетнянского муниципального района</t>
  </si>
  <si>
    <t>Дубровское городское поселение Дубровского муниципального района</t>
  </si>
  <si>
    <t>Бытошское городское поселение Дятьковского муниципального района</t>
  </si>
  <si>
    <t>Унечский муниципальный район</t>
  </si>
  <si>
    <t>Трубчевский муниципальный район</t>
  </si>
  <si>
    <t>Клинцовский муниципальный район</t>
  </si>
  <si>
    <t>Климовский муниципальный район</t>
  </si>
  <si>
    <t>Проект</t>
  </si>
  <si>
    <t>Реализация мероприятий по усовершенствованию инфраструктуры общеобразовательных учреждений</t>
  </si>
  <si>
    <t>Нераспределенные средства</t>
  </si>
  <si>
    <t xml:space="preserve">Дубровский муниципальный район </t>
  </si>
  <si>
    <t xml:space="preserve">Дятьковский муниципальный район </t>
  </si>
  <si>
    <t xml:space="preserve">Комаричский муниципальный район </t>
  </si>
  <si>
    <t xml:space="preserve">Жирятинскиймуниципальный район </t>
  </si>
  <si>
    <t>Директор департамента
строительства Брянской области</t>
  </si>
  <si>
    <t>Е.Н. Захаренко</t>
  </si>
  <si>
    <t>СОГЛАСОВАНО</t>
  </si>
  <si>
    <t>Заместитель Губернатора
Брянской области</t>
  </si>
  <si>
    <t>Н.К. Симоненко</t>
  </si>
  <si>
    <t>Исп. Бобаков Д.А.</t>
  </si>
  <si>
    <t>Тел. 77-01-70 доб. 254</t>
  </si>
  <si>
    <t>Реконструкция существующей пристройки к школе № 1 в г. Жуковка Жуковского района Брянской области</t>
  </si>
  <si>
    <t>Жуковский муниципальный округ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</si>
  <si>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«Клинцовский детский технопарк «Кванториум»)</t>
  </si>
  <si>
    <t>Человек в смену</t>
  </si>
  <si>
    <t>Строительство водопроводной сети по ул. Северная в г. Фокино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</si>
  <si>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</si>
  <si>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</si>
  <si>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Модернизация инфраструктуры общего образования в отдельных субъектах Российской Федерации</t>
  </si>
  <si>
    <t>Школа в микрорайоне по ул. Флотской в Бежицком районе города Брянска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</si>
  <si>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(мост через р. Ипуть, соединяющий ул. Фабричная и ул. Лесную в г. Сураж Суражского района Брянской области)</t>
  </si>
  <si>
    <t>10201</t>
  </si>
  <si>
    <t>Строительство моста через р. Ипуть, соединяющего ул. Фабричную и ул. Лесную в г. Сураж Суражского района Брянской области</t>
  </si>
  <si>
    <t>Строительство автомобильных дорог в ГУП ОНО ОПХ "Черемушки" в  д. Дубровка Брянского района Брянской области (5 этап)</t>
  </si>
  <si>
    <t>Региональный проект "Региональная и местная дорожная сеть (Брянская область)"</t>
  </si>
  <si>
    <t>R1</t>
  </si>
  <si>
    <t>53940</t>
  </si>
  <si>
    <t>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</si>
  <si>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Реконструкция системы водоснабжения в п.Первое Мая Клинцовского района Брянской области</t>
  </si>
  <si>
    <t>Реконструкция системы водоснабжения по ул. Молодежная и ул. Центральная в с. Павловичи Суземского района Брянской области</t>
  </si>
  <si>
    <t>Строительство сетей водоснабжения в п. Клетня Клетнянского района Брянской области (1 очередь)</t>
  </si>
  <si>
    <t>Строительство системы водоснабжения в д.Стрелецкая Слобода Севского района Брянской области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</si>
  <si>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</si>
  <si>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</si>
  <si>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Поликлиника ГАУЗ "Брянская городская поликлиника № 4" на 800 посещений в смену в Советском районе г. Брянска</t>
  </si>
  <si>
    <t>Реконструкция театра юного зрителя, расположенного по адресу: Брянская область, г. Брянск, ул. Горького, д. 20</t>
  </si>
  <si>
    <t>Микрорайон компактной застройки в н.п. Десятуха Стародубского района Брянской области</t>
  </si>
  <si>
    <t xml:space="preserve">Клетнянский муниципальный район </t>
  </si>
  <si>
    <t>Строительство моста через р. Болва на автомобильной дороге «Подъезд к г. Фокино» Брянской области</t>
  </si>
  <si>
    <t>Строительство столовой МБОУ "Мглинская СОШ № 1" по адресу: площадь Советская г. Мглина Брянской области</t>
  </si>
  <si>
    <t>Строительство сетей газоснабжения квартала застройки для многодетных семей в с. Глинищево (23 га) Брянского района Брянской области</t>
  </si>
  <si>
    <t>Лечебный корпус городской больницы №4 по ул. Бежицкой в Советском районе г. Брянска</t>
  </si>
  <si>
    <t>Пристройка ГБУЗ "Юдиновский реабилитационный центр" по адресу: Брянская область, Погарский район, с. Юдиново, ул. Набережная, д. 1А</t>
  </si>
  <si>
    <t>Офис врача общей практики в н.п. Масловка Карачевского района Брянской области</t>
  </si>
  <si>
    <t>Реконструкция театра юного зрителя, расположенного по адресу: г.Брянск, ул.Горького, д.20</t>
  </si>
  <si>
    <t>Пристройка спортивного зала к зданию филиала ГБОУ "Супоневская школа-интернат"</t>
  </si>
  <si>
    <t>Реконструкция здания детского дома под детский сад по ул. Крупской, д.1 в г. Жуковка Брянской области</t>
  </si>
  <si>
    <t>Переход железнодорожного пути водопроводом диаметром 150 мм в р.п. Радица-Крыловка Бежицкого района г. Брянска</t>
  </si>
  <si>
    <t>Водопроводные сети к жилой застройке по ул. Пролетарской в Володарском районе г. Брянска</t>
  </si>
  <si>
    <t>Карачевский муниципальный район</t>
  </si>
  <si>
    <t>Строительство водопроводной сети ул.Степной д.Хохловка Карачевского района Брянской области</t>
  </si>
  <si>
    <t>Строительство системы водоснабжения по улицам Берёзовая, Есенина, Грибачева, 17-го Сентября, Сосновая, Отрадная, Сиреневая в п. Выгоничи Выгоничского района Брянской области</t>
  </si>
  <si>
    <t>Канализационные сети по ул. Унечской, ул. Шолохова, ул. Коммунаров, ул. Полесской, пер. О. Кошевого в Фокинском районе г. Брянска</t>
  </si>
  <si>
    <t>Строительство комплектной канализационной станции (КНС) по пер. Строителей в п. Суземка Суземского муниципального района Брянской области, участок 4А</t>
  </si>
  <si>
    <t>Самотечный коллектор по ул. 23 Сентября в квартале "А" до ул. Транспортной г. Унеча, Брянская область</t>
  </si>
  <si>
    <t>Самотечный канализационный коллектор № 4-а по ул. 2-я Ломоносова, ул. С. Перовской от пр. Ст. Димитрова в Советском районе г. Брянска до канализационных очистных сооружений. Переход через р. Десна (дюкер) в двухтрубном исполнении D 800 мм</t>
  </si>
  <si>
    <t>Напорный канализационный коллектор от технологического комплекса ГКНС-4 ул. Береговой-Флотская до технологического комплекса ГКНС "Первомайская" в Бежицком районе г. Брянска. Переход через р. Десна (дюкер) в двухтрубном исполнении D 800 мм</t>
  </si>
  <si>
    <t>Технологический комплекс КНС-3 Дорожная,1 в Володарском районе г. Брянска. Напорный канализационный коллектор. Переход под железной дорогой (на Орел) в двухтрубном исполнении D 500 мм</t>
  </si>
  <si>
    <t>Самотечный канализационный коллектор по пр. Московскому в Фокинском районе г. Брянска. Переход под железной дорогой D 350 мм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</si>
  <si>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</si>
  <si>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</si>
  <si>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Технологический комплекс ГКНС "Первомайская".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</si>
  <si>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Самотечный канализационный коллектор от ул. Никитина до технологического комплекса КНС РНС Брянск-1 в Володарском районе г. Брянска. Переход под путепроводом D 800 мм</t>
  </si>
  <si>
    <t>Газификация ФАП н.п.Борщово Навлинского района Брянской области</t>
  </si>
  <si>
    <t>Газификация ФАП н.п.Пролысово Навлинского района Брянской области</t>
  </si>
  <si>
    <t>Газификация ФАП н.п. Гетманская Буда Климовского района Брянской области</t>
  </si>
  <si>
    <t>Газификация ФАП н.п. Сушаны Климовского района Брянской области</t>
  </si>
  <si>
    <t>Пристройка на 500 мест к МБОУ СОШ № 1 г. Суража Брянской области</t>
  </si>
  <si>
    <t>Суражский муниципальный район</t>
  </si>
  <si>
    <t>Социальная и демографическая политика Брянской области</t>
  </si>
  <si>
    <t>21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</si>
  <si>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</si>
  <si>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</si>
  <si>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</si>
  <si>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Реконструкция здания корпуса № 1 под спальный корпус Сельцовского психоневрологического интерната (ПИР)</t>
  </si>
  <si>
    <t>40.00</t>
  </si>
  <si>
    <t>Спортивно-оздоровительный комплекс в Бежицком районе г.Брянска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</si>
  <si>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</si>
  <si>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Строительство физкультурно-оздоровительного комплекса в н.п. Выгоничи Брянской области</t>
  </si>
  <si>
    <t>Строительство пристройки к зданию МБОУ СОШ № 13 имени Героя Советского Союза И.Б. Катунина г. Брянска</t>
  </si>
  <si>
    <t>53890</t>
  </si>
  <si>
    <t>540</t>
  </si>
  <si>
    <t>Развитие инфраструктуры дорожного хозяйства, обеспечивающей транспортную связанность между центрами экономического роста</t>
  </si>
  <si>
    <t>Иные межбюджетные трансферты</t>
  </si>
  <si>
    <t>Строительство автомобильной дороги - защитной дамбы Брянск 1 - Брянск 2 г. Брянска (2 этап)</t>
  </si>
  <si>
    <t>Строительство проездов от ул. Романа Брянского до дома № 5 по ул.Счастливой; до дома  № 14 по ул.Романа Брянского в Советском районе г. Брянска</t>
  </si>
  <si>
    <t>Реконструкция здания МБУДО "Городская детская хоровая школа г. Брянска" (г. Брянск, ул. Клинцовская, д. 60)</t>
  </si>
  <si>
    <t>48.00</t>
  </si>
  <si>
    <t>100.00</t>
  </si>
  <si>
    <t>Погонный метр</t>
  </si>
  <si>
    <t>72</t>
  </si>
  <si>
    <t>Обеспечение проведение мероприятий, направленных на реформирование жилищно-коммунального хозяйства с целью создания благоприятных условий проживания граждан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</si>
  <si>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</si>
  <si>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Реконструкция котельной по ул. Степной, 3 в Советском районе г. Брянска</t>
  </si>
  <si>
    <t>466</t>
  </si>
  <si>
    <t>МВт</t>
  </si>
  <si>
    <t>Обеспечение мероприятий по модернизации систем коммунальной инфраструктуры (за счет средств публично-правовой компании "Фонд развития территорий")</t>
  </si>
  <si>
    <t>09505</t>
  </si>
  <si>
    <t>Реконструкция сетей отопления от котельной по ул. Афанасьева, 18а в г. Брянске</t>
  </si>
  <si>
    <t>Строительство БМК в с. Сосновка Выгоничского района Брянской области</t>
  </si>
  <si>
    <t>Гкал/час</t>
  </si>
  <si>
    <t>Реконструкция сетей отопления и горячего водоснабжения от котельной по ул. Красноармейской, 58 а в г. Брянске</t>
  </si>
  <si>
    <t>Реконструкция сетей тотпления от котельной № 6 по ул. Совхозной, 2 в г. Унече Унечского района Брянской области</t>
  </si>
  <si>
    <t>Обеспечение мероприятий по модернизации систем коммунальной инфраструктуры (за счет средств областного бюджета)</t>
  </si>
  <si>
    <t>09605</t>
  </si>
  <si>
    <t>Реконструкция системы водоснабжения в п. Деснянский Выгоничского района Брянской области</t>
  </si>
  <si>
    <t>Реконструкция водоснабжения в н.п.Мужиново Клетнянского района Брянской области</t>
  </si>
  <si>
    <t>Реконструкция системы водоснабжения рп. Навля Навлинского района Брянской области (1-я очередь)</t>
  </si>
  <si>
    <t>Реконструкция технологического комплекса ГКНС по ул. Калинина, о/д 20 в Советском районе г. Брянска</t>
  </si>
  <si>
    <t>Строительство очистных сооружений в пос. Локоть Брасовского района Брянской области</t>
  </si>
  <si>
    <t>Мглинское городское поселение Мглинского муниципального района</t>
  </si>
  <si>
    <t>Строительство очистных сооружений в г. Мглин Мглинского района Брянской области</t>
  </si>
  <si>
    <t>Реконструкция очистных сооружений в г. Трубчевск</t>
  </si>
  <si>
    <t>Канализация по ул. Зеленая и пер. 3-й Бежицкий в Бежицком районе г. Брянска</t>
  </si>
  <si>
    <t>Канализационная сеть по ул. Кутузова, пер. О. Кошевого, Фокинский район, г. Брянск</t>
  </si>
  <si>
    <t>Выгоничское городское поселение Выгоничского муниципального района</t>
  </si>
  <si>
    <t>Строительство канализационных сетей в пос. Выгоничи Выгоничского района Брянской области</t>
  </si>
  <si>
    <t>Реконструкция сетей холодного водоснабжения, ул. Сельская, г. Жуковка</t>
  </si>
  <si>
    <t>Реконструкция теплотрассы отопления и ГВС по ул. Футбольная г. Жуковка Жуковского муниципального округа Брянской области</t>
  </si>
  <si>
    <t>Комаричское городское поселение Комаричского муниципального района</t>
  </si>
  <si>
    <t>Строительство канализационных сетей н.п. Комаричи (1 очередь строительства 2 этап)</t>
  </si>
  <si>
    <t>Государственный заказчик: государственное унитарное предприятие "Брянсккоммунэнерго"</t>
  </si>
  <si>
    <t>Водозаборное сооружение на территории технологического комплекса "Северный" по адресу: г. Брянск, Советский район, ул.Некрасова</t>
  </si>
  <si>
    <t>Водозаборное сооружение "Деснинский" по адресу: г. Брянск, Бежицкий район, ул. Камозина, о/д 29</t>
  </si>
  <si>
    <t>Строительство водозаборного сооружения в п. Коммуна Брасовского района Брянской области</t>
  </si>
  <si>
    <t>Реконструкция водопроводной сети в с. Баклань Почепского района Брянской области</t>
  </si>
  <si>
    <t>Реконструкция водоснабжения в н.п. Брянкустичи Унечского района Брянской области</t>
  </si>
  <si>
    <t>Реконструкция системы водоснабжения в г. Карачеве Карачевского района Брянской области</t>
  </si>
  <si>
    <t>Строительство системы водоснабжения в  п. Хутор-Бор Выгоничского района  Брянской области</t>
  </si>
  <si>
    <t>Реконструкция системы  водоснабжения в с. Сергеевск Стародубского района Брянской области</t>
  </si>
  <si>
    <t>Реконструкция водоснабжения  в н.п. Писаревка Унечского района Брянской области</t>
  </si>
  <si>
    <t>Реконструкция сетей водоснабжения в н.п. Мишковка Стародубского района Брянской области</t>
  </si>
  <si>
    <t>Реконструкция системы водоснабжения по ул. Первомайская, ул. Спортивная в п. Суземка Суземского района Брянской области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</si>
  <si>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</si>
  <si>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Водовод от ТК "Трубчевский" до ул. Вали Сафроновой д=500 мм</t>
  </si>
  <si>
    <t>Водовод в п. Чайковичи Бежицкого района д=300 мм</t>
  </si>
  <si>
    <t>Приложение 1</t>
  </si>
  <si>
    <t xml:space="preserve">Отчет об исполнении перечня объектов бюджетных инвестиций государственной собственности 
региональной адресной инвестиционной программы за 1 квартал 2023 год         </t>
  </si>
  <si>
    <t>Освоено</t>
  </si>
  <si>
    <t>Исполнено</t>
  </si>
  <si>
    <t>% исполнения</t>
  </si>
  <si>
    <t xml:space="preserve">Приложение 2             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</si>
  <si>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1 квартал 2023 года</t>
  </si>
  <si>
    <t>Приложение 3</t>
  </si>
  <si>
    <t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1 квартал 2023 года</t>
  </si>
  <si>
    <t>%  исполнения</t>
  </si>
  <si>
    <t>Приложение 4</t>
  </si>
  <si>
    <t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1 квартал 2023 года</t>
  </si>
  <si>
    <t xml:space="preserve">Метр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</si>
</sst>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0.000"/>
    <numFmt numFmtId="167" formatCode="000000"/>
  </numFmts>
  <fonts count="16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0" fontId="9" fillId="0" borderId="0">
      <alignment vertical="top" wrapText="1"/>
    </xf>
  </cellStyleXfs>
  <cellXfs count="20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top" wrapText="1"/>
    </xf>
    <xf numFmtId="4" fontId="8" fillId="0" borderId="0" xfId="0" applyNumberFormat="1" applyFont="1" applyFill="1" applyAlignment="1">
      <alignment vertical="top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top" wrapText="1"/>
    </xf>
    <xf numFmtId="4" fontId="10" fillId="0" borderId="0" xfId="0" applyNumberFormat="1" applyFont="1" applyFill="1" applyAlignment="1">
      <alignment vertical="top" wrapText="1"/>
    </xf>
    <xf numFmtId="4" fontId="0" fillId="2" borderId="0" xfId="0" applyNumberFormat="1" applyFont="1" applyFill="1" applyAlignment="1">
      <alignment vertical="top" wrapText="1"/>
    </xf>
    <xf numFmtId="4" fontId="9" fillId="0" borderId="0" xfId="0" applyNumberFormat="1" applyFont="1" applyFill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top" wrapText="1"/>
    </xf>
    <xf numFmtId="0" fontId="11" fillId="0" borderId="0" xfId="0" applyFont="1" applyFill="1" applyAlignment="1">
      <alignment wrapText="1"/>
    </xf>
    <xf numFmtId="0" fontId="13" fillId="0" borderId="0" xfId="0" applyFont="1" applyFill="1" applyAlignment="1">
      <alignment horizontal="right" wrapText="1"/>
    </xf>
    <xf numFmtId="4" fontId="0" fillId="3" borderId="0" xfId="0" applyNumberFormat="1" applyFont="1" applyFill="1" applyAlignment="1">
      <alignment vertical="top" wrapText="1"/>
    </xf>
    <xf numFmtId="0" fontId="0" fillId="3" borderId="0" xfId="0" applyFont="1" applyFill="1" applyAlignment="1">
      <alignment vertical="top" wrapText="1"/>
    </xf>
    <xf numFmtId="4" fontId="9" fillId="3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4" fontId="10" fillId="3" borderId="0" xfId="0" applyNumberFormat="1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49" fontId="7" fillId="2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11" fontId="7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0" fillId="2" borderId="0" xfId="0" applyFont="1" applyFill="1" applyAlignment="1">
      <alignment horizontal="right" vertical="top" wrapText="1"/>
    </xf>
    <xf numFmtId="0" fontId="10" fillId="0" borderId="0" xfId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7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1" fillId="2" borderId="1" xfId="1" applyNumberFormat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top" wrapText="1"/>
    </xf>
    <xf numFmtId="0" fontId="10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0" fillId="2" borderId="0" xfId="0" applyNumberFormat="1" applyFont="1" applyFill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2" borderId="3" xfId="1" applyNumberFormat="1" applyFont="1" applyFill="1" applyBorder="1" applyAlignment="1">
      <alignment horizontal="right" vertical="center" wrapText="1"/>
    </xf>
    <xf numFmtId="4" fontId="1" fillId="2" borderId="3" xfId="1" applyNumberFormat="1" applyFont="1" applyFill="1" applyBorder="1" applyAlignment="1">
      <alignment horizontal="right" vertical="center" wrapText="1"/>
    </xf>
    <xf numFmtId="0" fontId="15" fillId="2" borderId="2" xfId="0" applyNumberFormat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4" xfId="1" applyNumberFormat="1" applyFont="1" applyFill="1" applyBorder="1" applyAlignment="1">
      <alignment horizontal="right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right" vertical="center" wrapText="1"/>
    </xf>
    <xf numFmtId="4" fontId="1" fillId="2" borderId="4" xfId="1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167" fontId="3" fillId="0" borderId="0" xfId="0" applyNumberFormat="1" applyFont="1" applyFill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horizontal="left" vertical="center" wrapText="1"/>
    </xf>
    <xf numFmtId="167" fontId="7" fillId="2" borderId="1" xfId="0" applyNumberFormat="1" applyFont="1" applyFill="1" applyBorder="1" applyAlignment="1">
      <alignment horizontal="left" vertical="center" wrapText="1"/>
    </xf>
    <xf numFmtId="167" fontId="4" fillId="0" borderId="0" xfId="0" applyNumberFormat="1" applyFont="1" applyFill="1" applyAlignment="1">
      <alignment vertical="top" wrapText="1"/>
    </xf>
    <xf numFmtId="167" fontId="12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>
      <alignment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1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XFD5"/>
    </sheetView>
  </sheetViews>
  <sheetFormatPr defaultRowHeight="15.6" x14ac:dyDescent="0.25"/>
  <cols>
    <col min="1" max="1" width="49" style="91" customWidth="1"/>
    <col min="2" max="2" width="5.6640625" style="32" customWidth="1"/>
    <col min="3" max="3" width="8.44140625" style="32" customWidth="1"/>
    <col min="4" max="4" width="6.33203125" style="32" customWidth="1"/>
    <col min="5" max="5" width="7.77734375" style="32" bestFit="1" customWidth="1"/>
    <col min="6" max="6" width="5.109375" style="32" customWidth="1"/>
    <col min="7" max="7" width="4.109375" style="32" customWidth="1"/>
    <col min="8" max="8" width="8.44140625" style="32" bestFit="1" customWidth="1"/>
    <col min="9" max="9" width="7.109375" style="32" customWidth="1"/>
    <col min="10" max="10" width="14.33203125" style="32" customWidth="1"/>
    <col min="11" max="11" width="12.109375" style="32" customWidth="1"/>
    <col min="12" max="12" width="9.33203125" style="32" customWidth="1"/>
    <col min="13" max="14" width="20.109375" style="32" bestFit="1" customWidth="1"/>
    <col min="15" max="15" width="20.109375" style="32" customWidth="1"/>
    <col min="16" max="16" width="18.6640625" style="169" customWidth="1"/>
    <col min="17" max="18" width="23.109375" style="24" customWidth="1"/>
  </cols>
  <sheetData>
    <row r="1" spans="1:16" x14ac:dyDescent="0.25">
      <c r="A1" s="81" t="s">
        <v>0</v>
      </c>
      <c r="B1" s="94" t="s">
        <v>0</v>
      </c>
      <c r="C1" s="94" t="s">
        <v>0</v>
      </c>
      <c r="D1" s="94" t="s">
        <v>0</v>
      </c>
      <c r="E1" s="94" t="s">
        <v>0</v>
      </c>
      <c r="F1" s="94" t="s">
        <v>0</v>
      </c>
      <c r="G1" s="119" t="s">
        <v>0</v>
      </c>
      <c r="H1" s="119" t="s">
        <v>0</v>
      </c>
      <c r="I1" s="119" t="s">
        <v>0</v>
      </c>
      <c r="J1" s="95"/>
      <c r="K1" s="95"/>
      <c r="L1" s="95"/>
      <c r="M1" s="195" t="s">
        <v>457</v>
      </c>
      <c r="N1" s="195"/>
      <c r="O1" s="195"/>
      <c r="P1" s="195"/>
    </row>
    <row r="2" spans="1:16" ht="33" customHeight="1" x14ac:dyDescent="0.25">
      <c r="A2" s="199" t="s">
        <v>458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6" x14ac:dyDescent="0.25">
      <c r="A3" s="198" t="s">
        <v>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1:16" ht="39.6" x14ac:dyDescent="0.25">
      <c r="A4" s="83" t="s">
        <v>173</v>
      </c>
      <c r="B4" s="83" t="s">
        <v>2</v>
      </c>
      <c r="C4" s="83" t="s">
        <v>185</v>
      </c>
      <c r="D4" s="83" t="s">
        <v>186</v>
      </c>
      <c r="E4" s="83" t="s">
        <v>3</v>
      </c>
      <c r="F4" s="83" t="s">
        <v>4</v>
      </c>
      <c r="G4" s="83" t="s">
        <v>5</v>
      </c>
      <c r="H4" s="83" t="s">
        <v>6</v>
      </c>
      <c r="I4" s="83" t="s">
        <v>7</v>
      </c>
      <c r="J4" s="84" t="s">
        <v>8</v>
      </c>
      <c r="K4" s="84" t="s">
        <v>9</v>
      </c>
      <c r="L4" s="84" t="s">
        <v>10</v>
      </c>
      <c r="M4" s="83" t="s">
        <v>11</v>
      </c>
      <c r="N4" s="121" t="s">
        <v>459</v>
      </c>
      <c r="O4" s="127" t="s">
        <v>460</v>
      </c>
      <c r="P4" s="128" t="s">
        <v>461</v>
      </c>
    </row>
    <row r="5" spans="1:16" x14ac:dyDescent="0.25">
      <c r="A5" s="7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175</v>
      </c>
      <c r="K5" s="9" t="s">
        <v>21</v>
      </c>
      <c r="L5" s="9" t="s">
        <v>22</v>
      </c>
      <c r="M5" s="9" t="s">
        <v>23</v>
      </c>
      <c r="N5" s="9" t="s">
        <v>24</v>
      </c>
      <c r="O5" s="159" t="s">
        <v>25</v>
      </c>
      <c r="P5" s="187"/>
    </row>
    <row r="6" spans="1:16" x14ac:dyDescent="0.25">
      <c r="A6" s="188" t="s">
        <v>26</v>
      </c>
      <c r="B6" s="9" t="s">
        <v>0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  <c r="I6" s="9" t="s">
        <v>0</v>
      </c>
      <c r="J6" s="9" t="s">
        <v>0</v>
      </c>
      <c r="K6" s="20" t="s">
        <v>0</v>
      </c>
      <c r="L6" s="9" t="s">
        <v>0</v>
      </c>
      <c r="M6" s="3">
        <f>M7+M37+M79+M121+M158+M172+M183+M107+M148+M17</f>
        <v>5428798900.1899996</v>
      </c>
      <c r="N6" s="3">
        <f>N7+N37+N79+N121+N158+N172+N183+N107+N148+N17</f>
        <v>185769007.44</v>
      </c>
      <c r="O6" s="160">
        <f>O7+O37+O79+O121+O158+O172+O183+O107+O148+O17</f>
        <v>203141972.67000002</v>
      </c>
      <c r="P6" s="164">
        <f>O6/M6</f>
        <v>3.7419321733006237E-2</v>
      </c>
    </row>
    <row r="7" spans="1:16" ht="31.2" x14ac:dyDescent="0.25">
      <c r="A7" s="188" t="s">
        <v>27</v>
      </c>
      <c r="B7" s="10" t="s">
        <v>28</v>
      </c>
      <c r="C7" s="10" t="s">
        <v>0</v>
      </c>
      <c r="D7" s="10" t="s">
        <v>0</v>
      </c>
      <c r="E7" s="10" t="s">
        <v>0</v>
      </c>
      <c r="F7" s="10" t="s">
        <v>0</v>
      </c>
      <c r="G7" s="10" t="s">
        <v>0</v>
      </c>
      <c r="H7" s="11" t="s">
        <v>0</v>
      </c>
      <c r="I7" s="11" t="s">
        <v>0</v>
      </c>
      <c r="J7" s="11" t="s">
        <v>0</v>
      </c>
      <c r="K7" s="21" t="s">
        <v>0</v>
      </c>
      <c r="L7" s="11" t="s">
        <v>0</v>
      </c>
      <c r="M7" s="3">
        <f t="shared" ref="M7:M14" si="0">M8</f>
        <v>279672726</v>
      </c>
      <c r="N7" s="3">
        <f t="shared" ref="N7:O15" si="1">N8</f>
        <v>0</v>
      </c>
      <c r="O7" s="160">
        <f t="shared" si="1"/>
        <v>0</v>
      </c>
      <c r="P7" s="164">
        <f t="shared" ref="P7:P65" si="2">O7/M7</f>
        <v>0</v>
      </c>
    </row>
    <row r="8" spans="1:16" ht="31.2" x14ac:dyDescent="0.25">
      <c r="A8" s="188" t="s">
        <v>179</v>
      </c>
      <c r="B8" s="13" t="s">
        <v>28</v>
      </c>
      <c r="C8" s="13" t="s">
        <v>13</v>
      </c>
      <c r="D8" s="10"/>
      <c r="E8" s="10"/>
      <c r="F8" s="10"/>
      <c r="G8" s="10"/>
      <c r="H8" s="11"/>
      <c r="I8" s="11"/>
      <c r="J8" s="11"/>
      <c r="K8" s="21"/>
      <c r="L8" s="11"/>
      <c r="M8" s="3">
        <f t="shared" si="0"/>
        <v>279672726</v>
      </c>
      <c r="N8" s="3">
        <f t="shared" si="1"/>
        <v>0</v>
      </c>
      <c r="O8" s="160">
        <f t="shared" si="1"/>
        <v>0</v>
      </c>
      <c r="P8" s="164">
        <f t="shared" si="2"/>
        <v>0</v>
      </c>
    </row>
    <row r="9" spans="1:16" ht="46.8" x14ac:dyDescent="0.25">
      <c r="A9" s="188" t="s">
        <v>29</v>
      </c>
      <c r="B9" s="10" t="s">
        <v>28</v>
      </c>
      <c r="C9" s="13" t="s">
        <v>13</v>
      </c>
      <c r="D9" s="10" t="s">
        <v>30</v>
      </c>
      <c r="E9" s="10" t="s">
        <v>0</v>
      </c>
      <c r="F9" s="10" t="s">
        <v>0</v>
      </c>
      <c r="G9" s="10" t="s">
        <v>0</v>
      </c>
      <c r="H9" s="11" t="s">
        <v>0</v>
      </c>
      <c r="I9" s="11" t="s">
        <v>0</v>
      </c>
      <c r="J9" s="11" t="s">
        <v>0</v>
      </c>
      <c r="K9" s="21" t="s">
        <v>0</v>
      </c>
      <c r="L9" s="11" t="s">
        <v>0</v>
      </c>
      <c r="M9" s="3">
        <f t="shared" si="0"/>
        <v>279672726</v>
      </c>
      <c r="N9" s="3">
        <f t="shared" si="1"/>
        <v>0</v>
      </c>
      <c r="O9" s="160">
        <f t="shared" si="1"/>
        <v>0</v>
      </c>
      <c r="P9" s="164">
        <f t="shared" si="2"/>
        <v>0</v>
      </c>
    </row>
    <row r="10" spans="1:16" ht="31.2" x14ac:dyDescent="0.25">
      <c r="A10" s="188" t="s">
        <v>31</v>
      </c>
      <c r="B10" s="10" t="s">
        <v>28</v>
      </c>
      <c r="C10" s="13" t="s">
        <v>13</v>
      </c>
      <c r="D10" s="10" t="s">
        <v>30</v>
      </c>
      <c r="E10" s="10" t="s">
        <v>32</v>
      </c>
      <c r="F10" s="10" t="s">
        <v>0</v>
      </c>
      <c r="G10" s="10" t="s">
        <v>0</v>
      </c>
      <c r="H10" s="11" t="s">
        <v>0</v>
      </c>
      <c r="I10" s="11" t="s">
        <v>0</v>
      </c>
      <c r="J10" s="11" t="s">
        <v>0</v>
      </c>
      <c r="K10" s="21" t="s">
        <v>0</v>
      </c>
      <c r="L10" s="11" t="s">
        <v>0</v>
      </c>
      <c r="M10" s="3">
        <f t="shared" si="0"/>
        <v>279672726</v>
      </c>
      <c r="N10" s="3">
        <f t="shared" si="1"/>
        <v>0</v>
      </c>
      <c r="O10" s="160">
        <f t="shared" si="1"/>
        <v>0</v>
      </c>
      <c r="P10" s="164">
        <f t="shared" si="2"/>
        <v>0</v>
      </c>
    </row>
    <row r="11" spans="1:16" ht="66" customHeight="1" x14ac:dyDescent="0.25">
      <c r="A11" s="188" t="s">
        <v>180</v>
      </c>
      <c r="B11" s="10" t="s">
        <v>28</v>
      </c>
      <c r="C11" s="13" t="s">
        <v>13</v>
      </c>
      <c r="D11" s="10" t="s">
        <v>30</v>
      </c>
      <c r="E11" s="10" t="s">
        <v>32</v>
      </c>
      <c r="F11" s="10"/>
      <c r="G11" s="10"/>
      <c r="H11" s="11"/>
      <c r="I11" s="11"/>
      <c r="J11" s="11"/>
      <c r="K11" s="21"/>
      <c r="L11" s="11"/>
      <c r="M11" s="3">
        <f t="shared" si="0"/>
        <v>279672726</v>
      </c>
      <c r="N11" s="3">
        <f t="shared" si="1"/>
        <v>0</v>
      </c>
      <c r="O11" s="160">
        <f t="shared" si="1"/>
        <v>0</v>
      </c>
      <c r="P11" s="164">
        <f t="shared" si="2"/>
        <v>0</v>
      </c>
    </row>
    <row r="12" spans="1:16" x14ac:dyDescent="0.25">
      <c r="A12" s="189" t="s">
        <v>33</v>
      </c>
      <c r="B12" s="10" t="s">
        <v>28</v>
      </c>
      <c r="C12" s="13" t="s">
        <v>13</v>
      </c>
      <c r="D12" s="10" t="s">
        <v>30</v>
      </c>
      <c r="E12" s="10" t="s">
        <v>32</v>
      </c>
      <c r="F12" s="10" t="s">
        <v>34</v>
      </c>
      <c r="G12" s="10" t="s">
        <v>0</v>
      </c>
      <c r="H12" s="10" t="s">
        <v>0</v>
      </c>
      <c r="I12" s="10" t="s">
        <v>0</v>
      </c>
      <c r="J12" s="10" t="s">
        <v>0</v>
      </c>
      <c r="K12" s="22" t="s">
        <v>0</v>
      </c>
      <c r="L12" s="10" t="s">
        <v>0</v>
      </c>
      <c r="M12" s="3">
        <f t="shared" si="0"/>
        <v>279672726</v>
      </c>
      <c r="N12" s="3">
        <f t="shared" si="1"/>
        <v>0</v>
      </c>
      <c r="O12" s="160">
        <f t="shared" si="1"/>
        <v>0</v>
      </c>
      <c r="P12" s="164">
        <f t="shared" si="2"/>
        <v>0</v>
      </c>
    </row>
    <row r="13" spans="1:16" x14ac:dyDescent="0.25">
      <c r="A13" s="189" t="s">
        <v>35</v>
      </c>
      <c r="B13" s="10" t="s">
        <v>28</v>
      </c>
      <c r="C13" s="13" t="s">
        <v>13</v>
      </c>
      <c r="D13" s="10" t="s">
        <v>30</v>
      </c>
      <c r="E13" s="10" t="s">
        <v>32</v>
      </c>
      <c r="F13" s="10" t="s">
        <v>34</v>
      </c>
      <c r="G13" s="10" t="s">
        <v>36</v>
      </c>
      <c r="H13" s="10" t="s">
        <v>0</v>
      </c>
      <c r="I13" s="10" t="s">
        <v>0</v>
      </c>
      <c r="J13" s="10" t="s">
        <v>0</v>
      </c>
      <c r="K13" s="22" t="s">
        <v>0</v>
      </c>
      <c r="L13" s="10" t="s">
        <v>0</v>
      </c>
      <c r="M13" s="3">
        <f t="shared" si="0"/>
        <v>279672726</v>
      </c>
      <c r="N13" s="3">
        <f t="shared" si="1"/>
        <v>0</v>
      </c>
      <c r="O13" s="160">
        <f t="shared" si="1"/>
        <v>0</v>
      </c>
      <c r="P13" s="164">
        <f t="shared" si="2"/>
        <v>0</v>
      </c>
    </row>
    <row r="14" spans="1:16" ht="38.25" customHeight="1" x14ac:dyDescent="0.25">
      <c r="A14" s="188" t="s">
        <v>37</v>
      </c>
      <c r="B14" s="10" t="s">
        <v>28</v>
      </c>
      <c r="C14" s="13" t="s">
        <v>13</v>
      </c>
      <c r="D14" s="10" t="s">
        <v>30</v>
      </c>
      <c r="E14" s="10" t="s">
        <v>32</v>
      </c>
      <c r="F14" s="10" t="s">
        <v>34</v>
      </c>
      <c r="G14" s="10" t="s">
        <v>36</v>
      </c>
      <c r="H14" s="10" t="s">
        <v>38</v>
      </c>
      <c r="I14" s="11" t="s">
        <v>0</v>
      </c>
      <c r="J14" s="11" t="s">
        <v>0</v>
      </c>
      <c r="K14" s="21" t="s">
        <v>0</v>
      </c>
      <c r="L14" s="11" t="s">
        <v>0</v>
      </c>
      <c r="M14" s="3">
        <f t="shared" si="0"/>
        <v>279672726</v>
      </c>
      <c r="N14" s="3">
        <f t="shared" si="1"/>
        <v>0</v>
      </c>
      <c r="O14" s="160">
        <f t="shared" si="1"/>
        <v>0</v>
      </c>
      <c r="P14" s="164">
        <f t="shared" si="2"/>
        <v>0</v>
      </c>
    </row>
    <row r="15" spans="1:16" ht="46.8" x14ac:dyDescent="0.25">
      <c r="A15" s="188" t="s">
        <v>39</v>
      </c>
      <c r="B15" s="10" t="s">
        <v>28</v>
      </c>
      <c r="C15" s="13" t="s">
        <v>13</v>
      </c>
      <c r="D15" s="10" t="s">
        <v>30</v>
      </c>
      <c r="E15" s="10" t="s">
        <v>32</v>
      </c>
      <c r="F15" s="10" t="s">
        <v>34</v>
      </c>
      <c r="G15" s="10" t="s">
        <v>36</v>
      </c>
      <c r="H15" s="10" t="s">
        <v>38</v>
      </c>
      <c r="I15" s="10" t="s">
        <v>40</v>
      </c>
      <c r="J15" s="10" t="s">
        <v>0</v>
      </c>
      <c r="K15" s="22" t="s">
        <v>0</v>
      </c>
      <c r="L15" s="10" t="s">
        <v>0</v>
      </c>
      <c r="M15" s="3">
        <f>M16</f>
        <v>279672726</v>
      </c>
      <c r="N15" s="3">
        <f t="shared" si="1"/>
        <v>0</v>
      </c>
      <c r="O15" s="3">
        <f t="shared" si="1"/>
        <v>0</v>
      </c>
      <c r="P15" s="164">
        <f t="shared" si="2"/>
        <v>0</v>
      </c>
    </row>
    <row r="16" spans="1:16" ht="46.8" x14ac:dyDescent="0.25">
      <c r="A16" s="183" t="s">
        <v>41</v>
      </c>
      <c r="B16" s="9" t="s">
        <v>28</v>
      </c>
      <c r="C16" s="14" t="s">
        <v>13</v>
      </c>
      <c r="D16" s="9" t="s">
        <v>30</v>
      </c>
      <c r="E16" s="9" t="s">
        <v>32</v>
      </c>
      <c r="F16" s="9" t="s">
        <v>34</v>
      </c>
      <c r="G16" s="9" t="s">
        <v>36</v>
      </c>
      <c r="H16" s="9" t="s">
        <v>38</v>
      </c>
      <c r="I16" s="9" t="s">
        <v>40</v>
      </c>
      <c r="J16" s="12" t="s">
        <v>114</v>
      </c>
      <c r="K16" s="190" t="s">
        <v>183</v>
      </c>
      <c r="L16" s="191" t="s">
        <v>59</v>
      </c>
      <c r="M16" s="4">
        <f>259586250+10920650+9165826</f>
        <v>279672726</v>
      </c>
      <c r="N16" s="4">
        <v>0</v>
      </c>
      <c r="O16" s="162">
        <v>0</v>
      </c>
      <c r="P16" s="164">
        <f t="shared" si="2"/>
        <v>0</v>
      </c>
    </row>
    <row r="17" spans="1:18" s="59" customFormat="1" ht="46.8" x14ac:dyDescent="0.25">
      <c r="A17" s="26" t="s">
        <v>290</v>
      </c>
      <c r="B17" s="27" t="s">
        <v>22</v>
      </c>
      <c r="C17" s="27"/>
      <c r="D17" s="27"/>
      <c r="E17" s="27"/>
      <c r="F17" s="27"/>
      <c r="G17" s="27"/>
      <c r="H17" s="27"/>
      <c r="I17" s="27"/>
      <c r="J17" s="100"/>
      <c r="K17" s="102"/>
      <c r="L17" s="100"/>
      <c r="M17" s="31">
        <f t="shared" ref="M17:M22" si="3">M18</f>
        <v>190895031.30000001</v>
      </c>
      <c r="N17" s="31">
        <f t="shared" ref="N17:O22" si="4">N18</f>
        <v>0</v>
      </c>
      <c r="O17" s="123">
        <f t="shared" si="4"/>
        <v>0</v>
      </c>
      <c r="P17" s="157">
        <f t="shared" si="2"/>
        <v>0</v>
      </c>
      <c r="Q17" s="58"/>
      <c r="R17" s="58"/>
    </row>
    <row r="18" spans="1:18" s="59" customFormat="1" ht="31.2" x14ac:dyDescent="0.25">
      <c r="A18" s="26" t="s">
        <v>177</v>
      </c>
      <c r="B18" s="27" t="s">
        <v>22</v>
      </c>
      <c r="C18" s="27" t="s">
        <v>15</v>
      </c>
      <c r="D18" s="27"/>
      <c r="E18" s="27"/>
      <c r="F18" s="27"/>
      <c r="G18" s="27"/>
      <c r="H18" s="27"/>
      <c r="I18" s="27"/>
      <c r="J18" s="100"/>
      <c r="K18" s="102"/>
      <c r="L18" s="100"/>
      <c r="M18" s="31">
        <f t="shared" si="3"/>
        <v>190895031.30000001</v>
      </c>
      <c r="N18" s="31">
        <f t="shared" si="4"/>
        <v>0</v>
      </c>
      <c r="O18" s="123">
        <f t="shared" si="4"/>
        <v>0</v>
      </c>
      <c r="P18" s="157">
        <f t="shared" si="2"/>
        <v>0</v>
      </c>
      <c r="Q18" s="58"/>
      <c r="R18" s="58"/>
    </row>
    <row r="19" spans="1:18" s="59" customFormat="1" ht="62.4" x14ac:dyDescent="0.25">
      <c r="A19" s="26" t="s">
        <v>412</v>
      </c>
      <c r="B19" s="27">
        <v>12</v>
      </c>
      <c r="C19" s="27">
        <v>4</v>
      </c>
      <c r="D19" s="27" t="s">
        <v>63</v>
      </c>
      <c r="E19" s="27"/>
      <c r="F19" s="27"/>
      <c r="G19" s="27"/>
      <c r="H19" s="27"/>
      <c r="I19" s="27"/>
      <c r="J19" s="100"/>
      <c r="K19" s="102"/>
      <c r="L19" s="100"/>
      <c r="M19" s="31">
        <f t="shared" si="3"/>
        <v>190895031.30000001</v>
      </c>
      <c r="N19" s="31">
        <f t="shared" si="4"/>
        <v>0</v>
      </c>
      <c r="O19" s="123">
        <f t="shared" si="4"/>
        <v>0</v>
      </c>
      <c r="P19" s="157">
        <f t="shared" si="2"/>
        <v>0</v>
      </c>
      <c r="Q19" s="58"/>
      <c r="R19" s="58"/>
    </row>
    <row r="20" spans="1:18" s="59" customFormat="1" ht="46.8" x14ac:dyDescent="0.25">
      <c r="A20" s="26" t="s">
        <v>249</v>
      </c>
      <c r="B20" s="27">
        <v>12</v>
      </c>
      <c r="C20" s="27">
        <v>4</v>
      </c>
      <c r="D20" s="27" t="s">
        <v>63</v>
      </c>
      <c r="E20" s="27">
        <v>812</v>
      </c>
      <c r="F20" s="27"/>
      <c r="G20" s="27"/>
      <c r="H20" s="27"/>
      <c r="I20" s="27"/>
      <c r="J20" s="100"/>
      <c r="K20" s="102"/>
      <c r="L20" s="100"/>
      <c r="M20" s="31">
        <f t="shared" si="3"/>
        <v>190895031.30000001</v>
      </c>
      <c r="N20" s="31">
        <f t="shared" si="4"/>
        <v>0</v>
      </c>
      <c r="O20" s="123">
        <f t="shared" si="4"/>
        <v>0</v>
      </c>
      <c r="P20" s="157">
        <f t="shared" si="2"/>
        <v>0</v>
      </c>
      <c r="Q20" s="58"/>
      <c r="R20" s="58"/>
    </row>
    <row r="21" spans="1:18" s="59" customFormat="1" ht="46.8" x14ac:dyDescent="0.25">
      <c r="A21" s="26" t="s">
        <v>442</v>
      </c>
      <c r="B21" s="27">
        <v>12</v>
      </c>
      <c r="C21" s="27">
        <v>4</v>
      </c>
      <c r="D21" s="27" t="s">
        <v>63</v>
      </c>
      <c r="E21" s="27">
        <v>812</v>
      </c>
      <c r="F21" s="27"/>
      <c r="G21" s="27"/>
      <c r="H21" s="27"/>
      <c r="I21" s="27"/>
      <c r="J21" s="100"/>
      <c r="K21" s="102"/>
      <c r="L21" s="100"/>
      <c r="M21" s="31">
        <f t="shared" si="3"/>
        <v>190895031.30000001</v>
      </c>
      <c r="N21" s="31">
        <f t="shared" si="4"/>
        <v>0</v>
      </c>
      <c r="O21" s="123">
        <f t="shared" si="4"/>
        <v>0</v>
      </c>
      <c r="P21" s="157">
        <f t="shared" si="2"/>
        <v>0</v>
      </c>
      <c r="Q21" s="58"/>
      <c r="R21" s="58"/>
    </row>
    <row r="22" spans="1:18" s="59" customFormat="1" x14ac:dyDescent="0.25">
      <c r="A22" s="26" t="s">
        <v>105</v>
      </c>
      <c r="B22" s="27">
        <v>12</v>
      </c>
      <c r="C22" s="27">
        <v>4</v>
      </c>
      <c r="D22" s="27" t="s">
        <v>63</v>
      </c>
      <c r="E22" s="27">
        <v>812</v>
      </c>
      <c r="F22" s="27" t="s">
        <v>106</v>
      </c>
      <c r="G22" s="27"/>
      <c r="H22" s="27"/>
      <c r="I22" s="27"/>
      <c r="J22" s="100"/>
      <c r="K22" s="102"/>
      <c r="L22" s="100"/>
      <c r="M22" s="31">
        <f t="shared" si="3"/>
        <v>190895031.30000001</v>
      </c>
      <c r="N22" s="31">
        <f t="shared" si="4"/>
        <v>0</v>
      </c>
      <c r="O22" s="123">
        <f t="shared" si="4"/>
        <v>0</v>
      </c>
      <c r="P22" s="157">
        <f t="shared" si="2"/>
        <v>0</v>
      </c>
      <c r="Q22" s="58"/>
      <c r="R22" s="58"/>
    </row>
    <row r="23" spans="1:18" s="59" customFormat="1" x14ac:dyDescent="0.25">
      <c r="A23" s="26" t="s">
        <v>107</v>
      </c>
      <c r="B23" s="27">
        <v>12</v>
      </c>
      <c r="C23" s="27">
        <v>4</v>
      </c>
      <c r="D23" s="27" t="s">
        <v>63</v>
      </c>
      <c r="E23" s="27">
        <v>812</v>
      </c>
      <c r="F23" s="27" t="s">
        <v>106</v>
      </c>
      <c r="G23" s="27" t="s">
        <v>63</v>
      </c>
      <c r="H23" s="27"/>
      <c r="I23" s="27"/>
      <c r="J23" s="100"/>
      <c r="K23" s="102"/>
      <c r="L23" s="100"/>
      <c r="M23" s="31">
        <f>M24+M29+M34</f>
        <v>190895031.30000001</v>
      </c>
      <c r="N23" s="31">
        <f>N24+N29+N34</f>
        <v>0</v>
      </c>
      <c r="O23" s="123">
        <f>O24+O29+O34</f>
        <v>0</v>
      </c>
      <c r="P23" s="157">
        <f t="shared" si="2"/>
        <v>0</v>
      </c>
      <c r="Q23" s="58"/>
      <c r="R23" s="58"/>
    </row>
    <row r="24" spans="1:18" s="59" customFormat="1" ht="62.4" x14ac:dyDescent="0.25">
      <c r="A24" s="26" t="s">
        <v>417</v>
      </c>
      <c r="B24" s="27">
        <v>12</v>
      </c>
      <c r="C24" s="27">
        <v>4</v>
      </c>
      <c r="D24" s="27" t="s">
        <v>63</v>
      </c>
      <c r="E24" s="27">
        <v>812</v>
      </c>
      <c r="F24" s="27" t="s">
        <v>106</v>
      </c>
      <c r="G24" s="27" t="s">
        <v>63</v>
      </c>
      <c r="H24" s="27" t="s">
        <v>418</v>
      </c>
      <c r="I24" s="27"/>
      <c r="J24" s="100"/>
      <c r="K24" s="102"/>
      <c r="L24" s="100"/>
      <c r="M24" s="31">
        <f>M25+M26+M27+M28</f>
        <v>95721000</v>
      </c>
      <c r="N24" s="31">
        <f t="shared" ref="N24:O24" si="5">N25+N26+N27+N28</f>
        <v>0</v>
      </c>
      <c r="O24" s="31">
        <f t="shared" si="5"/>
        <v>0</v>
      </c>
      <c r="P24" s="157">
        <f t="shared" si="2"/>
        <v>0</v>
      </c>
      <c r="Q24" s="58"/>
      <c r="R24" s="58"/>
    </row>
    <row r="25" spans="1:18" s="55" customFormat="1" ht="31.2" x14ac:dyDescent="0.25">
      <c r="A25" s="60" t="s">
        <v>419</v>
      </c>
      <c r="B25" s="61">
        <v>12</v>
      </c>
      <c r="C25" s="62">
        <v>4</v>
      </c>
      <c r="D25" s="61" t="s">
        <v>63</v>
      </c>
      <c r="E25" s="61">
        <v>812</v>
      </c>
      <c r="F25" s="61" t="s">
        <v>106</v>
      </c>
      <c r="G25" s="61" t="s">
        <v>63</v>
      </c>
      <c r="H25" s="61" t="s">
        <v>418</v>
      </c>
      <c r="I25" s="61">
        <v>466</v>
      </c>
      <c r="J25" s="63" t="s">
        <v>225</v>
      </c>
      <c r="K25" s="98">
        <v>3824</v>
      </c>
      <c r="L25" s="80">
        <v>2023</v>
      </c>
      <c r="M25" s="65">
        <v>18362000</v>
      </c>
      <c r="N25" s="65">
        <v>0</v>
      </c>
      <c r="O25" s="124">
        <v>0</v>
      </c>
      <c r="P25" s="157">
        <f t="shared" si="2"/>
        <v>0</v>
      </c>
      <c r="Q25" s="54"/>
      <c r="R25" s="54"/>
    </row>
    <row r="26" spans="1:18" s="55" customFormat="1" ht="31.2" x14ac:dyDescent="0.25">
      <c r="A26" s="60" t="s">
        <v>420</v>
      </c>
      <c r="B26" s="61">
        <v>12</v>
      </c>
      <c r="C26" s="62">
        <v>4</v>
      </c>
      <c r="D26" s="61" t="s">
        <v>63</v>
      </c>
      <c r="E26" s="61">
        <v>812</v>
      </c>
      <c r="F26" s="61" t="s">
        <v>106</v>
      </c>
      <c r="G26" s="61" t="s">
        <v>63</v>
      </c>
      <c r="H26" s="61" t="s">
        <v>418</v>
      </c>
      <c r="I26" s="61">
        <v>466</v>
      </c>
      <c r="J26" s="63" t="s">
        <v>421</v>
      </c>
      <c r="K26" s="98">
        <v>0.5</v>
      </c>
      <c r="L26" s="80">
        <v>2023</v>
      </c>
      <c r="M26" s="65">
        <v>22482000</v>
      </c>
      <c r="N26" s="65">
        <v>0</v>
      </c>
      <c r="O26" s="124">
        <v>0</v>
      </c>
      <c r="P26" s="157">
        <f t="shared" si="2"/>
        <v>0</v>
      </c>
      <c r="Q26" s="54"/>
      <c r="R26" s="54"/>
    </row>
    <row r="27" spans="1:18" s="55" customFormat="1" ht="46.8" x14ac:dyDescent="0.25">
      <c r="A27" s="60" t="s">
        <v>422</v>
      </c>
      <c r="B27" s="61">
        <v>12</v>
      </c>
      <c r="C27" s="62">
        <v>4</v>
      </c>
      <c r="D27" s="61" t="s">
        <v>63</v>
      </c>
      <c r="E27" s="61">
        <v>812</v>
      </c>
      <c r="F27" s="61" t="s">
        <v>106</v>
      </c>
      <c r="G27" s="61" t="s">
        <v>63</v>
      </c>
      <c r="H27" s="61" t="s">
        <v>418</v>
      </c>
      <c r="I27" s="61">
        <v>466</v>
      </c>
      <c r="J27" s="63" t="s">
        <v>225</v>
      </c>
      <c r="K27" s="98">
        <v>1500</v>
      </c>
      <c r="L27" s="80">
        <v>2023</v>
      </c>
      <c r="M27" s="65">
        <v>21934000</v>
      </c>
      <c r="N27" s="65">
        <v>0</v>
      </c>
      <c r="O27" s="124">
        <v>0</v>
      </c>
      <c r="P27" s="157">
        <f t="shared" si="2"/>
        <v>0</v>
      </c>
      <c r="Q27" s="54"/>
      <c r="R27" s="54"/>
    </row>
    <row r="28" spans="1:18" s="55" customFormat="1" ht="46.8" x14ac:dyDescent="0.25">
      <c r="A28" s="60" t="s">
        <v>423</v>
      </c>
      <c r="B28" s="61">
        <v>12</v>
      </c>
      <c r="C28" s="62">
        <v>4</v>
      </c>
      <c r="D28" s="61" t="s">
        <v>63</v>
      </c>
      <c r="E28" s="61">
        <v>812</v>
      </c>
      <c r="F28" s="61" t="s">
        <v>106</v>
      </c>
      <c r="G28" s="61" t="s">
        <v>63</v>
      </c>
      <c r="H28" s="61" t="s">
        <v>418</v>
      </c>
      <c r="I28" s="61">
        <v>466</v>
      </c>
      <c r="J28" s="63" t="s">
        <v>225</v>
      </c>
      <c r="K28" s="98">
        <v>2320</v>
      </c>
      <c r="L28" s="80">
        <v>2023</v>
      </c>
      <c r="M28" s="65">
        <v>32943000</v>
      </c>
      <c r="N28" s="65">
        <v>0</v>
      </c>
      <c r="O28" s="124">
        <v>0</v>
      </c>
      <c r="P28" s="157">
        <f t="shared" si="2"/>
        <v>0</v>
      </c>
      <c r="Q28" s="54"/>
      <c r="R28" s="54"/>
    </row>
    <row r="29" spans="1:18" s="59" customFormat="1" ht="46.8" x14ac:dyDescent="0.25">
      <c r="A29" s="26" t="s">
        <v>424</v>
      </c>
      <c r="B29" s="27">
        <v>12</v>
      </c>
      <c r="C29" s="27">
        <v>4</v>
      </c>
      <c r="D29" s="27" t="s">
        <v>63</v>
      </c>
      <c r="E29" s="27">
        <v>812</v>
      </c>
      <c r="F29" s="27" t="s">
        <v>106</v>
      </c>
      <c r="G29" s="27" t="s">
        <v>63</v>
      </c>
      <c r="H29" s="27" t="s">
        <v>425</v>
      </c>
      <c r="I29" s="27"/>
      <c r="J29" s="100"/>
      <c r="K29" s="102"/>
      <c r="L29" s="100"/>
      <c r="M29" s="31">
        <f>M30+M31+M32+M33</f>
        <v>5174031.3</v>
      </c>
      <c r="N29" s="31">
        <f t="shared" ref="N29:O29" si="6">N30+N31+N32+N33</f>
        <v>0</v>
      </c>
      <c r="O29" s="31">
        <f t="shared" si="6"/>
        <v>0</v>
      </c>
      <c r="P29" s="157">
        <f t="shared" si="2"/>
        <v>0</v>
      </c>
      <c r="Q29" s="58"/>
      <c r="R29" s="58"/>
    </row>
    <row r="30" spans="1:18" s="55" customFormat="1" ht="31.2" x14ac:dyDescent="0.25">
      <c r="A30" s="60" t="s">
        <v>419</v>
      </c>
      <c r="B30" s="61">
        <v>12</v>
      </c>
      <c r="C30" s="62">
        <v>4</v>
      </c>
      <c r="D30" s="61" t="s">
        <v>63</v>
      </c>
      <c r="E30" s="61">
        <v>812</v>
      </c>
      <c r="F30" s="61" t="s">
        <v>106</v>
      </c>
      <c r="G30" s="61" t="s">
        <v>63</v>
      </c>
      <c r="H30" s="61" t="s">
        <v>425</v>
      </c>
      <c r="I30" s="61">
        <v>466</v>
      </c>
      <c r="J30" s="63" t="s">
        <v>225</v>
      </c>
      <c r="K30" s="98">
        <v>3824</v>
      </c>
      <c r="L30" s="80">
        <v>2023</v>
      </c>
      <c r="M30" s="65">
        <v>937912.94</v>
      </c>
      <c r="N30" s="65">
        <v>0</v>
      </c>
      <c r="O30" s="124">
        <v>0</v>
      </c>
      <c r="P30" s="157">
        <f t="shared" si="2"/>
        <v>0</v>
      </c>
      <c r="Q30" s="54"/>
      <c r="R30" s="54"/>
    </row>
    <row r="31" spans="1:18" s="55" customFormat="1" ht="31.2" x14ac:dyDescent="0.25">
      <c r="A31" s="60" t="s">
        <v>420</v>
      </c>
      <c r="B31" s="61">
        <v>12</v>
      </c>
      <c r="C31" s="62">
        <v>4</v>
      </c>
      <c r="D31" s="61" t="s">
        <v>63</v>
      </c>
      <c r="E31" s="61">
        <v>812</v>
      </c>
      <c r="F31" s="61" t="s">
        <v>106</v>
      </c>
      <c r="G31" s="61" t="s">
        <v>63</v>
      </c>
      <c r="H31" s="61" t="s">
        <v>425</v>
      </c>
      <c r="I31" s="61">
        <v>466</v>
      </c>
      <c r="J31" s="63" t="s">
        <v>421</v>
      </c>
      <c r="K31" s="98">
        <v>0.5</v>
      </c>
      <c r="L31" s="80">
        <v>2023</v>
      </c>
      <c r="M31" s="65">
        <v>1434858</v>
      </c>
      <c r="N31" s="65">
        <v>0</v>
      </c>
      <c r="O31" s="124">
        <v>0</v>
      </c>
      <c r="P31" s="157">
        <f t="shared" si="2"/>
        <v>0</v>
      </c>
      <c r="Q31" s="54"/>
      <c r="R31" s="54"/>
    </row>
    <row r="32" spans="1:18" s="55" customFormat="1" ht="46.8" x14ac:dyDescent="0.25">
      <c r="A32" s="60" t="s">
        <v>422</v>
      </c>
      <c r="B32" s="61">
        <v>12</v>
      </c>
      <c r="C32" s="62">
        <v>4</v>
      </c>
      <c r="D32" s="61" t="s">
        <v>63</v>
      </c>
      <c r="E32" s="61">
        <v>812</v>
      </c>
      <c r="F32" s="61" t="s">
        <v>106</v>
      </c>
      <c r="G32" s="61" t="s">
        <v>63</v>
      </c>
      <c r="H32" s="61" t="s">
        <v>425</v>
      </c>
      <c r="I32" s="61">
        <v>466</v>
      </c>
      <c r="J32" s="63" t="s">
        <v>225</v>
      </c>
      <c r="K32" s="98">
        <v>1500</v>
      </c>
      <c r="L32" s="80">
        <v>2023</v>
      </c>
      <c r="M32" s="65">
        <v>1119520</v>
      </c>
      <c r="N32" s="65">
        <v>0</v>
      </c>
      <c r="O32" s="124">
        <v>0</v>
      </c>
      <c r="P32" s="157">
        <f t="shared" si="2"/>
        <v>0</v>
      </c>
      <c r="Q32" s="54"/>
      <c r="R32" s="54"/>
    </row>
    <row r="33" spans="1:18" s="55" customFormat="1" ht="46.8" x14ac:dyDescent="0.25">
      <c r="A33" s="60" t="s">
        <v>423</v>
      </c>
      <c r="B33" s="61">
        <v>12</v>
      </c>
      <c r="C33" s="62">
        <v>4</v>
      </c>
      <c r="D33" s="61" t="s">
        <v>63</v>
      </c>
      <c r="E33" s="61">
        <v>812</v>
      </c>
      <c r="F33" s="61" t="s">
        <v>106</v>
      </c>
      <c r="G33" s="61" t="s">
        <v>63</v>
      </c>
      <c r="H33" s="61" t="s">
        <v>425</v>
      </c>
      <c r="I33" s="61">
        <v>466</v>
      </c>
      <c r="J33" s="63" t="s">
        <v>225</v>
      </c>
      <c r="K33" s="98">
        <v>2320</v>
      </c>
      <c r="L33" s="80">
        <v>2023</v>
      </c>
      <c r="M33" s="65">
        <v>1681740.36</v>
      </c>
      <c r="N33" s="65">
        <v>0</v>
      </c>
      <c r="O33" s="124">
        <v>0</v>
      </c>
      <c r="P33" s="157">
        <f t="shared" si="2"/>
        <v>0</v>
      </c>
      <c r="Q33" s="54"/>
      <c r="R33" s="54"/>
    </row>
    <row r="34" spans="1:18" s="55" customFormat="1" ht="46.8" x14ac:dyDescent="0.25">
      <c r="A34" s="26" t="s">
        <v>67</v>
      </c>
      <c r="B34" s="27">
        <v>12</v>
      </c>
      <c r="C34" s="27">
        <v>4</v>
      </c>
      <c r="D34" s="27" t="s">
        <v>63</v>
      </c>
      <c r="E34" s="27">
        <v>812</v>
      </c>
      <c r="F34" s="27" t="s">
        <v>106</v>
      </c>
      <c r="G34" s="27" t="s">
        <v>63</v>
      </c>
      <c r="H34" s="27">
        <v>11260</v>
      </c>
      <c r="I34" s="27"/>
      <c r="J34" s="100"/>
      <c r="K34" s="102"/>
      <c r="L34" s="100"/>
      <c r="M34" s="31">
        <f>M35</f>
        <v>90000000</v>
      </c>
      <c r="N34" s="31">
        <f t="shared" ref="N34:O35" si="7">N35</f>
        <v>0</v>
      </c>
      <c r="O34" s="123">
        <f t="shared" si="7"/>
        <v>0</v>
      </c>
      <c r="P34" s="157">
        <f t="shared" si="2"/>
        <v>0</v>
      </c>
      <c r="Q34" s="54"/>
      <c r="R34" s="54"/>
    </row>
    <row r="35" spans="1:18" s="55" customFormat="1" ht="93.6" x14ac:dyDescent="0.25">
      <c r="A35" s="26" t="s">
        <v>413</v>
      </c>
      <c r="B35" s="27">
        <v>12</v>
      </c>
      <c r="C35" s="27">
        <v>4</v>
      </c>
      <c r="D35" s="27" t="s">
        <v>63</v>
      </c>
      <c r="E35" s="27">
        <v>812</v>
      </c>
      <c r="F35" s="27" t="s">
        <v>106</v>
      </c>
      <c r="G35" s="27" t="s">
        <v>63</v>
      </c>
      <c r="H35" s="27">
        <v>11260</v>
      </c>
      <c r="I35" s="27">
        <v>466</v>
      </c>
      <c r="J35" s="100"/>
      <c r="K35" s="102"/>
      <c r="L35" s="100"/>
      <c r="M35" s="31">
        <f>M36</f>
        <v>90000000</v>
      </c>
      <c r="N35" s="31">
        <f t="shared" si="7"/>
        <v>0</v>
      </c>
      <c r="O35" s="123">
        <f t="shared" si="7"/>
        <v>0</v>
      </c>
      <c r="P35" s="157">
        <f t="shared" si="2"/>
        <v>0</v>
      </c>
      <c r="Q35" s="54"/>
      <c r="R35" s="54"/>
    </row>
    <row r="36" spans="1:18" s="55" customFormat="1" ht="31.2" x14ac:dyDescent="0.25">
      <c r="A36" s="60" t="s">
        <v>414</v>
      </c>
      <c r="B36" s="61" t="s">
        <v>22</v>
      </c>
      <c r="C36" s="62" t="s">
        <v>15</v>
      </c>
      <c r="D36" s="61" t="s">
        <v>63</v>
      </c>
      <c r="E36" s="61" t="s">
        <v>246</v>
      </c>
      <c r="F36" s="61" t="s">
        <v>106</v>
      </c>
      <c r="G36" s="61" t="s">
        <v>63</v>
      </c>
      <c r="H36" s="61" t="s">
        <v>68</v>
      </c>
      <c r="I36" s="61" t="s">
        <v>415</v>
      </c>
      <c r="J36" s="63" t="s">
        <v>416</v>
      </c>
      <c r="K36" s="98">
        <v>7.5</v>
      </c>
      <c r="L36" s="80">
        <v>2023</v>
      </c>
      <c r="M36" s="65">
        <v>90000000</v>
      </c>
      <c r="N36" s="65">
        <v>0</v>
      </c>
      <c r="O36" s="124">
        <v>0</v>
      </c>
      <c r="P36" s="157">
        <f t="shared" si="2"/>
        <v>0</v>
      </c>
      <c r="Q36" s="54"/>
      <c r="R36" s="54"/>
    </row>
    <row r="37" spans="1:18" x14ac:dyDescent="0.25">
      <c r="A37" s="26" t="s">
        <v>42</v>
      </c>
      <c r="B37" s="27" t="s">
        <v>24</v>
      </c>
      <c r="C37" s="27" t="s">
        <v>0</v>
      </c>
      <c r="D37" s="27" t="s">
        <v>0</v>
      </c>
      <c r="E37" s="27" t="s">
        <v>0</v>
      </c>
      <c r="F37" s="27" t="s">
        <v>0</v>
      </c>
      <c r="G37" s="27" t="s">
        <v>0</v>
      </c>
      <c r="H37" s="29" t="s">
        <v>0</v>
      </c>
      <c r="I37" s="29" t="s">
        <v>0</v>
      </c>
      <c r="J37" s="29" t="s">
        <v>0</v>
      </c>
      <c r="K37" s="30" t="s">
        <v>0</v>
      </c>
      <c r="L37" s="29" t="s">
        <v>0</v>
      </c>
      <c r="M37" s="31">
        <f>M38+M66</f>
        <v>2757107227.8499999</v>
      </c>
      <c r="N37" s="31">
        <f>N38+N66</f>
        <v>68626161.109999999</v>
      </c>
      <c r="O37" s="123">
        <f>O38+O66</f>
        <v>85893336.340000004</v>
      </c>
      <c r="P37" s="157">
        <f t="shared" si="2"/>
        <v>3.1153426124445611E-2</v>
      </c>
    </row>
    <row r="38" spans="1:18" ht="31.2" x14ac:dyDescent="0.25">
      <c r="A38" s="26" t="s">
        <v>178</v>
      </c>
      <c r="B38" s="28" t="s">
        <v>24</v>
      </c>
      <c r="C38" s="28" t="s">
        <v>12</v>
      </c>
      <c r="D38" s="27"/>
      <c r="E38" s="27"/>
      <c r="F38" s="27"/>
      <c r="G38" s="27"/>
      <c r="H38" s="29"/>
      <c r="I38" s="29"/>
      <c r="J38" s="29"/>
      <c r="K38" s="30"/>
      <c r="L38" s="29"/>
      <c r="M38" s="31">
        <f>M39+M47+M55</f>
        <v>2369350572.4400001</v>
      </c>
      <c r="N38" s="31">
        <f t="shared" ref="N38:O38" si="8">N39+N47+N55</f>
        <v>68626161.109999999</v>
      </c>
      <c r="O38" s="123">
        <f t="shared" si="8"/>
        <v>85893336.340000004</v>
      </c>
      <c r="P38" s="157">
        <f t="shared" si="2"/>
        <v>3.6251847801292439E-2</v>
      </c>
    </row>
    <row r="39" spans="1:18" ht="46.8" x14ac:dyDescent="0.25">
      <c r="A39" s="26" t="s">
        <v>43</v>
      </c>
      <c r="B39" s="27" t="s">
        <v>24</v>
      </c>
      <c r="C39" s="28" t="s">
        <v>12</v>
      </c>
      <c r="D39" s="27" t="s">
        <v>44</v>
      </c>
      <c r="E39" s="27" t="s">
        <v>0</v>
      </c>
      <c r="F39" s="27" t="s">
        <v>0</v>
      </c>
      <c r="G39" s="27" t="s">
        <v>0</v>
      </c>
      <c r="H39" s="29" t="s">
        <v>0</v>
      </c>
      <c r="I39" s="29" t="s">
        <v>0</v>
      </c>
      <c r="J39" s="29" t="s">
        <v>0</v>
      </c>
      <c r="K39" s="30" t="s">
        <v>0</v>
      </c>
      <c r="L39" s="29" t="s">
        <v>0</v>
      </c>
      <c r="M39" s="31">
        <f t="shared" ref="M39:M45" si="9">M40</f>
        <v>26773650</v>
      </c>
      <c r="N39" s="31">
        <f t="shared" ref="N39:O45" si="10">N40</f>
        <v>0</v>
      </c>
      <c r="O39" s="123">
        <f t="shared" si="10"/>
        <v>0</v>
      </c>
      <c r="P39" s="157">
        <f t="shared" si="2"/>
        <v>0</v>
      </c>
    </row>
    <row r="40" spans="1:18" ht="31.2" x14ac:dyDescent="0.25">
      <c r="A40" s="26" t="s">
        <v>31</v>
      </c>
      <c r="B40" s="27" t="s">
        <v>24</v>
      </c>
      <c r="C40" s="28" t="s">
        <v>12</v>
      </c>
      <c r="D40" s="27" t="s">
        <v>44</v>
      </c>
      <c r="E40" s="27" t="s">
        <v>32</v>
      </c>
      <c r="F40" s="27" t="s">
        <v>0</v>
      </c>
      <c r="G40" s="27" t="s">
        <v>0</v>
      </c>
      <c r="H40" s="29" t="s">
        <v>0</v>
      </c>
      <c r="I40" s="29" t="s">
        <v>0</v>
      </c>
      <c r="J40" s="29" t="s">
        <v>0</v>
      </c>
      <c r="K40" s="30" t="s">
        <v>0</v>
      </c>
      <c r="L40" s="29" t="s">
        <v>0</v>
      </c>
      <c r="M40" s="31">
        <f t="shared" si="9"/>
        <v>26773650</v>
      </c>
      <c r="N40" s="31">
        <f t="shared" si="10"/>
        <v>0</v>
      </c>
      <c r="O40" s="123">
        <f t="shared" si="10"/>
        <v>0</v>
      </c>
      <c r="P40" s="157">
        <f t="shared" si="2"/>
        <v>0</v>
      </c>
    </row>
    <row r="41" spans="1:18" ht="62.4" x14ac:dyDescent="0.25">
      <c r="A41" s="26" t="s">
        <v>45</v>
      </c>
      <c r="B41" s="27" t="s">
        <v>24</v>
      </c>
      <c r="C41" s="28" t="s">
        <v>12</v>
      </c>
      <c r="D41" s="27" t="s">
        <v>44</v>
      </c>
      <c r="E41" s="27" t="s">
        <v>32</v>
      </c>
      <c r="F41" s="27" t="s">
        <v>0</v>
      </c>
      <c r="G41" s="27" t="s">
        <v>0</v>
      </c>
      <c r="H41" s="29" t="s">
        <v>0</v>
      </c>
      <c r="I41" s="29" t="s">
        <v>0</v>
      </c>
      <c r="J41" s="29" t="s">
        <v>0</v>
      </c>
      <c r="K41" s="30" t="s">
        <v>0</v>
      </c>
      <c r="L41" s="29" t="s">
        <v>0</v>
      </c>
      <c r="M41" s="31">
        <f t="shared" si="9"/>
        <v>26773650</v>
      </c>
      <c r="N41" s="31">
        <f t="shared" si="10"/>
        <v>0</v>
      </c>
      <c r="O41" s="123">
        <f t="shared" si="10"/>
        <v>0</v>
      </c>
      <c r="P41" s="157">
        <f t="shared" si="2"/>
        <v>0</v>
      </c>
    </row>
    <row r="42" spans="1:18" x14ac:dyDescent="0.25">
      <c r="A42" s="77" t="s">
        <v>46</v>
      </c>
      <c r="B42" s="27" t="s">
        <v>24</v>
      </c>
      <c r="C42" s="28" t="s">
        <v>12</v>
      </c>
      <c r="D42" s="27" t="s">
        <v>44</v>
      </c>
      <c r="E42" s="27" t="s">
        <v>32</v>
      </c>
      <c r="F42" s="27" t="s">
        <v>36</v>
      </c>
      <c r="G42" s="27" t="s">
        <v>0</v>
      </c>
      <c r="H42" s="27" t="s">
        <v>0</v>
      </c>
      <c r="I42" s="27" t="s">
        <v>0</v>
      </c>
      <c r="J42" s="27" t="s">
        <v>0</v>
      </c>
      <c r="K42" s="96" t="s">
        <v>0</v>
      </c>
      <c r="L42" s="27" t="s">
        <v>0</v>
      </c>
      <c r="M42" s="31">
        <f t="shared" si="9"/>
        <v>26773650</v>
      </c>
      <c r="N42" s="31">
        <f t="shared" si="10"/>
        <v>0</v>
      </c>
      <c r="O42" s="123">
        <f t="shared" si="10"/>
        <v>0</v>
      </c>
      <c r="P42" s="157">
        <f t="shared" si="2"/>
        <v>0</v>
      </c>
    </row>
    <row r="43" spans="1:18" x14ac:dyDescent="0.25">
      <c r="A43" s="77" t="s">
        <v>47</v>
      </c>
      <c r="B43" s="27" t="s">
        <v>24</v>
      </c>
      <c r="C43" s="28" t="s">
        <v>12</v>
      </c>
      <c r="D43" s="27" t="s">
        <v>44</v>
      </c>
      <c r="E43" s="27" t="s">
        <v>32</v>
      </c>
      <c r="F43" s="27" t="s">
        <v>36</v>
      </c>
      <c r="G43" s="27" t="s">
        <v>48</v>
      </c>
      <c r="H43" s="27" t="s">
        <v>0</v>
      </c>
      <c r="I43" s="27" t="s">
        <v>0</v>
      </c>
      <c r="J43" s="27" t="s">
        <v>0</v>
      </c>
      <c r="K43" s="96" t="s">
        <v>0</v>
      </c>
      <c r="L43" s="27" t="s">
        <v>0</v>
      </c>
      <c r="M43" s="31">
        <f t="shared" si="9"/>
        <v>26773650</v>
      </c>
      <c r="N43" s="31">
        <f t="shared" si="10"/>
        <v>0</v>
      </c>
      <c r="O43" s="123">
        <f t="shared" si="10"/>
        <v>0</v>
      </c>
      <c r="P43" s="157">
        <f t="shared" si="2"/>
        <v>0</v>
      </c>
    </row>
    <row r="44" spans="1:18" ht="46.8" x14ac:dyDescent="0.25">
      <c r="A44" s="26" t="s">
        <v>49</v>
      </c>
      <c r="B44" s="27" t="s">
        <v>24</v>
      </c>
      <c r="C44" s="28" t="s">
        <v>12</v>
      </c>
      <c r="D44" s="27" t="s">
        <v>44</v>
      </c>
      <c r="E44" s="27" t="s">
        <v>32</v>
      </c>
      <c r="F44" s="27" t="s">
        <v>36</v>
      </c>
      <c r="G44" s="27" t="s">
        <v>48</v>
      </c>
      <c r="H44" s="27" t="s">
        <v>50</v>
      </c>
      <c r="I44" s="29" t="s">
        <v>0</v>
      </c>
      <c r="J44" s="29" t="s">
        <v>0</v>
      </c>
      <c r="K44" s="30" t="s">
        <v>0</v>
      </c>
      <c r="L44" s="29" t="s">
        <v>0</v>
      </c>
      <c r="M44" s="31">
        <f t="shared" si="9"/>
        <v>26773650</v>
      </c>
      <c r="N44" s="31">
        <f t="shared" si="10"/>
        <v>0</v>
      </c>
      <c r="O44" s="123">
        <f t="shared" si="10"/>
        <v>0</v>
      </c>
      <c r="P44" s="157">
        <f t="shared" si="2"/>
        <v>0</v>
      </c>
    </row>
    <row r="45" spans="1:18" ht="46.8" x14ac:dyDescent="0.25">
      <c r="A45" s="26" t="s">
        <v>39</v>
      </c>
      <c r="B45" s="27" t="s">
        <v>24</v>
      </c>
      <c r="C45" s="28" t="s">
        <v>12</v>
      </c>
      <c r="D45" s="27" t="s">
        <v>44</v>
      </c>
      <c r="E45" s="27" t="s">
        <v>32</v>
      </c>
      <c r="F45" s="27" t="s">
        <v>36</v>
      </c>
      <c r="G45" s="27" t="s">
        <v>48</v>
      </c>
      <c r="H45" s="27" t="s">
        <v>50</v>
      </c>
      <c r="I45" s="27" t="s">
        <v>40</v>
      </c>
      <c r="J45" s="27" t="s">
        <v>0</v>
      </c>
      <c r="K45" s="96" t="s">
        <v>0</v>
      </c>
      <c r="L45" s="27" t="s">
        <v>0</v>
      </c>
      <c r="M45" s="31">
        <f t="shared" si="9"/>
        <v>26773650</v>
      </c>
      <c r="N45" s="31">
        <f t="shared" si="10"/>
        <v>0</v>
      </c>
      <c r="O45" s="123">
        <f t="shared" si="10"/>
        <v>0</v>
      </c>
      <c r="P45" s="157">
        <f t="shared" si="2"/>
        <v>0</v>
      </c>
    </row>
    <row r="46" spans="1:18" ht="78" x14ac:dyDescent="0.25">
      <c r="A46" s="60" t="s">
        <v>51</v>
      </c>
      <c r="B46" s="61" t="s">
        <v>24</v>
      </c>
      <c r="C46" s="62" t="s">
        <v>12</v>
      </c>
      <c r="D46" s="61" t="s">
        <v>44</v>
      </c>
      <c r="E46" s="61" t="s">
        <v>32</v>
      </c>
      <c r="F46" s="61" t="s">
        <v>36</v>
      </c>
      <c r="G46" s="61" t="s">
        <v>48</v>
      </c>
      <c r="H46" s="61" t="s">
        <v>50</v>
      </c>
      <c r="I46" s="61" t="s">
        <v>40</v>
      </c>
      <c r="J46" s="63" t="s">
        <v>52</v>
      </c>
      <c r="K46" s="64">
        <v>200</v>
      </c>
      <c r="L46" s="63" t="s">
        <v>109</v>
      </c>
      <c r="M46" s="65">
        <v>26773650</v>
      </c>
      <c r="N46" s="65">
        <v>0</v>
      </c>
      <c r="O46" s="124">
        <v>0</v>
      </c>
      <c r="P46" s="157">
        <f t="shared" si="2"/>
        <v>0</v>
      </c>
    </row>
    <row r="47" spans="1:18" ht="78" x14ac:dyDescent="0.25">
      <c r="A47" s="26" t="s">
        <v>54</v>
      </c>
      <c r="B47" s="27" t="s">
        <v>24</v>
      </c>
      <c r="C47" s="28" t="s">
        <v>12</v>
      </c>
      <c r="D47" s="27" t="s">
        <v>55</v>
      </c>
      <c r="E47" s="27" t="s">
        <v>0</v>
      </c>
      <c r="F47" s="27" t="s">
        <v>0</v>
      </c>
      <c r="G47" s="27" t="s">
        <v>0</v>
      </c>
      <c r="H47" s="29" t="s">
        <v>0</v>
      </c>
      <c r="I47" s="29" t="s">
        <v>0</v>
      </c>
      <c r="J47" s="29" t="s">
        <v>0</v>
      </c>
      <c r="K47" s="30" t="s">
        <v>0</v>
      </c>
      <c r="L47" s="29" t="s">
        <v>0</v>
      </c>
      <c r="M47" s="31">
        <f t="shared" ref="M47:M53" si="11">M48</f>
        <v>1567011447.01</v>
      </c>
      <c r="N47" s="31">
        <f t="shared" ref="N47:O53" si="12">N48</f>
        <v>21006696.149999999</v>
      </c>
      <c r="O47" s="123">
        <f t="shared" si="12"/>
        <v>34938320.130000003</v>
      </c>
      <c r="P47" s="157">
        <f t="shared" si="2"/>
        <v>2.2296148631629646E-2</v>
      </c>
    </row>
    <row r="48" spans="1:18" ht="31.2" x14ac:dyDescent="0.25">
      <c r="A48" s="26" t="s">
        <v>31</v>
      </c>
      <c r="B48" s="27" t="s">
        <v>24</v>
      </c>
      <c r="C48" s="28" t="s">
        <v>12</v>
      </c>
      <c r="D48" s="27" t="s">
        <v>55</v>
      </c>
      <c r="E48" s="27" t="s">
        <v>32</v>
      </c>
      <c r="F48" s="27" t="s">
        <v>0</v>
      </c>
      <c r="G48" s="27" t="s">
        <v>0</v>
      </c>
      <c r="H48" s="29" t="s">
        <v>0</v>
      </c>
      <c r="I48" s="29" t="s">
        <v>0</v>
      </c>
      <c r="J48" s="29" t="s">
        <v>0</v>
      </c>
      <c r="K48" s="30" t="s">
        <v>0</v>
      </c>
      <c r="L48" s="29" t="s">
        <v>0</v>
      </c>
      <c r="M48" s="31">
        <f t="shared" si="11"/>
        <v>1567011447.01</v>
      </c>
      <c r="N48" s="31">
        <f t="shared" si="12"/>
        <v>21006696.149999999</v>
      </c>
      <c r="O48" s="123">
        <f t="shared" si="12"/>
        <v>34938320.130000003</v>
      </c>
      <c r="P48" s="157">
        <f t="shared" si="2"/>
        <v>2.2296148631629646E-2</v>
      </c>
    </row>
    <row r="49" spans="1:18" ht="62.4" x14ac:dyDescent="0.25">
      <c r="A49" s="26" t="s">
        <v>45</v>
      </c>
      <c r="B49" s="27" t="s">
        <v>24</v>
      </c>
      <c r="C49" s="28" t="s">
        <v>12</v>
      </c>
      <c r="D49" s="27" t="s">
        <v>55</v>
      </c>
      <c r="E49" s="27" t="s">
        <v>32</v>
      </c>
      <c r="F49" s="27" t="s">
        <v>0</v>
      </c>
      <c r="G49" s="27" t="s">
        <v>0</v>
      </c>
      <c r="H49" s="29" t="s">
        <v>0</v>
      </c>
      <c r="I49" s="29" t="s">
        <v>0</v>
      </c>
      <c r="J49" s="29" t="s">
        <v>0</v>
      </c>
      <c r="K49" s="30" t="s">
        <v>0</v>
      </c>
      <c r="L49" s="29" t="s">
        <v>0</v>
      </c>
      <c r="M49" s="31">
        <f t="shared" si="11"/>
        <v>1567011447.01</v>
      </c>
      <c r="N49" s="31">
        <f t="shared" si="12"/>
        <v>21006696.149999999</v>
      </c>
      <c r="O49" s="123">
        <f t="shared" si="12"/>
        <v>34938320.130000003</v>
      </c>
      <c r="P49" s="157">
        <f t="shared" si="2"/>
        <v>2.2296148631629646E-2</v>
      </c>
    </row>
    <row r="50" spans="1:18" x14ac:dyDescent="0.25">
      <c r="A50" s="77" t="s">
        <v>46</v>
      </c>
      <c r="B50" s="27" t="s">
        <v>24</v>
      </c>
      <c r="C50" s="28" t="s">
        <v>12</v>
      </c>
      <c r="D50" s="27" t="s">
        <v>55</v>
      </c>
      <c r="E50" s="27" t="s">
        <v>32</v>
      </c>
      <c r="F50" s="27" t="s">
        <v>36</v>
      </c>
      <c r="G50" s="27" t="s">
        <v>0</v>
      </c>
      <c r="H50" s="27" t="s">
        <v>0</v>
      </c>
      <c r="I50" s="27" t="s">
        <v>0</v>
      </c>
      <c r="J50" s="27" t="s">
        <v>0</v>
      </c>
      <c r="K50" s="96" t="s">
        <v>0</v>
      </c>
      <c r="L50" s="27" t="s">
        <v>0</v>
      </c>
      <c r="M50" s="31">
        <f t="shared" si="11"/>
        <v>1567011447.01</v>
      </c>
      <c r="N50" s="31">
        <f t="shared" si="12"/>
        <v>21006696.149999999</v>
      </c>
      <c r="O50" s="123">
        <f t="shared" si="12"/>
        <v>34938320.130000003</v>
      </c>
      <c r="P50" s="157">
        <f t="shared" si="2"/>
        <v>2.2296148631629646E-2</v>
      </c>
    </row>
    <row r="51" spans="1:18" x14ac:dyDescent="0.25">
      <c r="A51" s="77" t="s">
        <v>47</v>
      </c>
      <c r="B51" s="27" t="s">
        <v>24</v>
      </c>
      <c r="C51" s="28" t="s">
        <v>12</v>
      </c>
      <c r="D51" s="27" t="s">
        <v>55</v>
      </c>
      <c r="E51" s="27" t="s">
        <v>32</v>
      </c>
      <c r="F51" s="27" t="s">
        <v>36</v>
      </c>
      <c r="G51" s="27" t="s">
        <v>48</v>
      </c>
      <c r="H51" s="27" t="s">
        <v>0</v>
      </c>
      <c r="I51" s="27" t="s">
        <v>0</v>
      </c>
      <c r="J51" s="27" t="s">
        <v>0</v>
      </c>
      <c r="K51" s="96" t="s">
        <v>0</v>
      </c>
      <c r="L51" s="27" t="s">
        <v>0</v>
      </c>
      <c r="M51" s="31">
        <f t="shared" si="11"/>
        <v>1567011447.01</v>
      </c>
      <c r="N51" s="31">
        <f t="shared" si="12"/>
        <v>21006696.149999999</v>
      </c>
      <c r="O51" s="123">
        <f t="shared" si="12"/>
        <v>34938320.130000003</v>
      </c>
      <c r="P51" s="157">
        <f t="shared" si="2"/>
        <v>2.2296148631629646E-2</v>
      </c>
    </row>
    <row r="52" spans="1:18" ht="31.2" x14ac:dyDescent="0.25">
      <c r="A52" s="26" t="s">
        <v>56</v>
      </c>
      <c r="B52" s="27" t="s">
        <v>24</v>
      </c>
      <c r="C52" s="28" t="s">
        <v>12</v>
      </c>
      <c r="D52" s="27" t="s">
        <v>55</v>
      </c>
      <c r="E52" s="27" t="s">
        <v>32</v>
      </c>
      <c r="F52" s="27" t="s">
        <v>36</v>
      </c>
      <c r="G52" s="27" t="s">
        <v>48</v>
      </c>
      <c r="H52" s="27" t="s">
        <v>57</v>
      </c>
      <c r="I52" s="29" t="s">
        <v>0</v>
      </c>
      <c r="J52" s="29" t="s">
        <v>0</v>
      </c>
      <c r="K52" s="30" t="s">
        <v>0</v>
      </c>
      <c r="L52" s="29" t="s">
        <v>0</v>
      </c>
      <c r="M52" s="31">
        <f t="shared" si="11"/>
        <v>1567011447.01</v>
      </c>
      <c r="N52" s="31">
        <f t="shared" si="12"/>
        <v>21006696.149999999</v>
      </c>
      <c r="O52" s="123">
        <f t="shared" si="12"/>
        <v>34938320.130000003</v>
      </c>
      <c r="P52" s="157">
        <f t="shared" si="2"/>
        <v>2.2296148631629646E-2</v>
      </c>
    </row>
    <row r="53" spans="1:18" ht="46.8" x14ac:dyDescent="0.25">
      <c r="A53" s="26" t="s">
        <v>39</v>
      </c>
      <c r="B53" s="27" t="s">
        <v>24</v>
      </c>
      <c r="C53" s="28" t="s">
        <v>12</v>
      </c>
      <c r="D53" s="27" t="s">
        <v>55</v>
      </c>
      <c r="E53" s="27" t="s">
        <v>32</v>
      </c>
      <c r="F53" s="27" t="s">
        <v>36</v>
      </c>
      <c r="G53" s="27" t="s">
        <v>48</v>
      </c>
      <c r="H53" s="27" t="s">
        <v>57</v>
      </c>
      <c r="I53" s="27" t="s">
        <v>40</v>
      </c>
      <c r="J53" s="27" t="s">
        <v>0</v>
      </c>
      <c r="K53" s="96" t="s">
        <v>0</v>
      </c>
      <c r="L53" s="27" t="s">
        <v>0</v>
      </c>
      <c r="M53" s="31">
        <f t="shared" si="11"/>
        <v>1567011447.01</v>
      </c>
      <c r="N53" s="31">
        <f t="shared" si="12"/>
        <v>21006696.149999999</v>
      </c>
      <c r="O53" s="123">
        <f t="shared" si="12"/>
        <v>34938320.130000003</v>
      </c>
      <c r="P53" s="157">
        <f t="shared" si="2"/>
        <v>2.2296148631629646E-2</v>
      </c>
    </row>
    <row r="54" spans="1:18" ht="46.8" x14ac:dyDescent="0.25">
      <c r="A54" s="60" t="s">
        <v>58</v>
      </c>
      <c r="B54" s="61" t="s">
        <v>24</v>
      </c>
      <c r="C54" s="62" t="s">
        <v>12</v>
      </c>
      <c r="D54" s="61" t="s">
        <v>55</v>
      </c>
      <c r="E54" s="61" t="s">
        <v>32</v>
      </c>
      <c r="F54" s="61" t="s">
        <v>36</v>
      </c>
      <c r="G54" s="61" t="s">
        <v>48</v>
      </c>
      <c r="H54" s="61" t="s">
        <v>57</v>
      </c>
      <c r="I54" s="61" t="s">
        <v>40</v>
      </c>
      <c r="J54" s="80" t="s">
        <v>182</v>
      </c>
      <c r="K54" s="64">
        <v>160</v>
      </c>
      <c r="L54" s="63" t="s">
        <v>59</v>
      </c>
      <c r="M54" s="65">
        <f>1603043690-48423100+743457.01+11647400</f>
        <v>1567011447.01</v>
      </c>
      <c r="N54" s="65">
        <v>21006696.149999999</v>
      </c>
      <c r="O54" s="124">
        <v>34938320.130000003</v>
      </c>
      <c r="P54" s="157">
        <f t="shared" si="2"/>
        <v>2.2296148631629646E-2</v>
      </c>
    </row>
    <row r="55" spans="1:18" ht="46.8" x14ac:dyDescent="0.25">
      <c r="A55" s="26" t="s">
        <v>60</v>
      </c>
      <c r="B55" s="27" t="s">
        <v>24</v>
      </c>
      <c r="C55" s="28" t="s">
        <v>12</v>
      </c>
      <c r="D55" s="27" t="s">
        <v>61</v>
      </c>
      <c r="E55" s="27" t="s">
        <v>0</v>
      </c>
      <c r="F55" s="27" t="s">
        <v>0</v>
      </c>
      <c r="G55" s="27" t="s">
        <v>0</v>
      </c>
      <c r="H55" s="29" t="s">
        <v>0</v>
      </c>
      <c r="I55" s="29" t="s">
        <v>0</v>
      </c>
      <c r="J55" s="29" t="s">
        <v>0</v>
      </c>
      <c r="K55" s="30" t="s">
        <v>0</v>
      </c>
      <c r="L55" s="29" t="s">
        <v>0</v>
      </c>
      <c r="M55" s="31">
        <f t="shared" ref="M55:M63" si="13">M56</f>
        <v>775565475.42999995</v>
      </c>
      <c r="N55" s="31">
        <f t="shared" ref="N55:O64" si="14">N56</f>
        <v>47619464.960000001</v>
      </c>
      <c r="O55" s="123">
        <f t="shared" si="14"/>
        <v>50955016.210000001</v>
      </c>
      <c r="P55" s="157">
        <f t="shared" si="2"/>
        <v>6.5700469946459131E-2</v>
      </c>
    </row>
    <row r="56" spans="1:18" ht="31.2" x14ac:dyDescent="0.25">
      <c r="A56" s="26" t="s">
        <v>31</v>
      </c>
      <c r="B56" s="27" t="s">
        <v>24</v>
      </c>
      <c r="C56" s="28" t="s">
        <v>12</v>
      </c>
      <c r="D56" s="27" t="s">
        <v>61</v>
      </c>
      <c r="E56" s="27" t="s">
        <v>32</v>
      </c>
      <c r="F56" s="27" t="s">
        <v>0</v>
      </c>
      <c r="G56" s="27" t="s">
        <v>0</v>
      </c>
      <c r="H56" s="29" t="s">
        <v>0</v>
      </c>
      <c r="I56" s="29" t="s">
        <v>0</v>
      </c>
      <c r="J56" s="29" t="s">
        <v>0</v>
      </c>
      <c r="K56" s="30" t="s">
        <v>0</v>
      </c>
      <c r="L56" s="29" t="s">
        <v>0</v>
      </c>
      <c r="M56" s="31">
        <f t="shared" si="13"/>
        <v>775565475.42999995</v>
      </c>
      <c r="N56" s="31">
        <f t="shared" si="14"/>
        <v>47619464.960000001</v>
      </c>
      <c r="O56" s="123">
        <f t="shared" si="14"/>
        <v>50955016.210000001</v>
      </c>
      <c r="P56" s="157">
        <f t="shared" si="2"/>
        <v>6.5700469946459131E-2</v>
      </c>
    </row>
    <row r="57" spans="1:18" ht="62.4" x14ac:dyDescent="0.25">
      <c r="A57" s="26" t="s">
        <v>45</v>
      </c>
      <c r="B57" s="27" t="s">
        <v>24</v>
      </c>
      <c r="C57" s="28" t="s">
        <v>12</v>
      </c>
      <c r="D57" s="27" t="s">
        <v>61</v>
      </c>
      <c r="E57" s="27" t="s">
        <v>32</v>
      </c>
      <c r="F57" s="27" t="s">
        <v>0</v>
      </c>
      <c r="G57" s="27" t="s">
        <v>0</v>
      </c>
      <c r="H57" s="29" t="s">
        <v>0</v>
      </c>
      <c r="I57" s="29" t="s">
        <v>0</v>
      </c>
      <c r="J57" s="29" t="s">
        <v>0</v>
      </c>
      <c r="K57" s="30" t="s">
        <v>0</v>
      </c>
      <c r="L57" s="29" t="s">
        <v>0</v>
      </c>
      <c r="M57" s="31">
        <f t="shared" si="13"/>
        <v>775565475.42999995</v>
      </c>
      <c r="N57" s="31">
        <f t="shared" si="14"/>
        <v>47619464.960000001</v>
      </c>
      <c r="O57" s="123">
        <f t="shared" si="14"/>
        <v>50955016.210000001</v>
      </c>
      <c r="P57" s="157">
        <f t="shared" si="2"/>
        <v>6.5700469946459131E-2</v>
      </c>
    </row>
    <row r="58" spans="1:18" x14ac:dyDescent="0.25">
      <c r="A58" s="77" t="s">
        <v>46</v>
      </c>
      <c r="B58" s="27" t="s">
        <v>24</v>
      </c>
      <c r="C58" s="28" t="s">
        <v>12</v>
      </c>
      <c r="D58" s="27" t="s">
        <v>61</v>
      </c>
      <c r="E58" s="27" t="s">
        <v>32</v>
      </c>
      <c r="F58" s="27" t="s">
        <v>36</v>
      </c>
      <c r="G58" s="27" t="s">
        <v>0</v>
      </c>
      <c r="H58" s="27" t="s">
        <v>0</v>
      </c>
      <c r="I58" s="27" t="s">
        <v>0</v>
      </c>
      <c r="J58" s="27" t="s">
        <v>0</v>
      </c>
      <c r="K58" s="96" t="s">
        <v>0</v>
      </c>
      <c r="L58" s="27" t="s">
        <v>0</v>
      </c>
      <c r="M58" s="31">
        <f t="shared" si="13"/>
        <v>775565475.42999995</v>
      </c>
      <c r="N58" s="31">
        <f t="shared" si="14"/>
        <v>47619464.960000001</v>
      </c>
      <c r="O58" s="123">
        <f t="shared" si="14"/>
        <v>50955016.210000001</v>
      </c>
      <c r="P58" s="157">
        <f t="shared" si="2"/>
        <v>6.5700469946459131E-2</v>
      </c>
    </row>
    <row r="59" spans="1:18" x14ac:dyDescent="0.25">
      <c r="A59" s="77" t="s">
        <v>62</v>
      </c>
      <c r="B59" s="27" t="s">
        <v>24</v>
      </c>
      <c r="C59" s="28" t="s">
        <v>12</v>
      </c>
      <c r="D59" s="27" t="s">
        <v>61</v>
      </c>
      <c r="E59" s="27" t="s">
        <v>32</v>
      </c>
      <c r="F59" s="27" t="s">
        <v>36</v>
      </c>
      <c r="G59" s="27" t="s">
        <v>63</v>
      </c>
      <c r="H59" s="27" t="s">
        <v>0</v>
      </c>
      <c r="I59" s="27" t="s">
        <v>0</v>
      </c>
      <c r="J59" s="27" t="s">
        <v>0</v>
      </c>
      <c r="K59" s="96" t="s">
        <v>0</v>
      </c>
      <c r="L59" s="27" t="s">
        <v>0</v>
      </c>
      <c r="M59" s="31">
        <f>M60+M63</f>
        <v>775565475.42999995</v>
      </c>
      <c r="N59" s="31">
        <f t="shared" ref="N59:O59" si="15">N60+N63</f>
        <v>47619464.960000001</v>
      </c>
      <c r="O59" s="123">
        <f t="shared" si="15"/>
        <v>50955016.210000001</v>
      </c>
      <c r="P59" s="157">
        <f t="shared" si="2"/>
        <v>6.5700469946459131E-2</v>
      </c>
    </row>
    <row r="60" spans="1:18" ht="46.8" x14ac:dyDescent="0.25">
      <c r="A60" s="77" t="s">
        <v>67</v>
      </c>
      <c r="B60" s="27" t="s">
        <v>24</v>
      </c>
      <c r="C60" s="28" t="s">
        <v>12</v>
      </c>
      <c r="D60" s="27" t="s">
        <v>61</v>
      </c>
      <c r="E60" s="27" t="s">
        <v>32</v>
      </c>
      <c r="F60" s="27" t="s">
        <v>36</v>
      </c>
      <c r="G60" s="27" t="s">
        <v>63</v>
      </c>
      <c r="H60" s="27" t="s">
        <v>68</v>
      </c>
      <c r="I60" s="29" t="s">
        <v>0</v>
      </c>
      <c r="J60" s="27"/>
      <c r="K60" s="96"/>
      <c r="L60" s="27"/>
      <c r="M60" s="31">
        <f>M61</f>
        <v>500000</v>
      </c>
      <c r="N60" s="31">
        <f t="shared" ref="N60:O60" si="16">N61</f>
        <v>0</v>
      </c>
      <c r="O60" s="123">
        <f t="shared" si="16"/>
        <v>0</v>
      </c>
      <c r="P60" s="157">
        <f t="shared" si="2"/>
        <v>0</v>
      </c>
    </row>
    <row r="61" spans="1:18" ht="46.8" x14ac:dyDescent="0.25">
      <c r="A61" s="77" t="s">
        <v>39</v>
      </c>
      <c r="B61" s="27" t="s">
        <v>24</v>
      </c>
      <c r="C61" s="28" t="s">
        <v>12</v>
      </c>
      <c r="D61" s="27" t="s">
        <v>61</v>
      </c>
      <c r="E61" s="27" t="s">
        <v>32</v>
      </c>
      <c r="F61" s="27" t="s">
        <v>36</v>
      </c>
      <c r="G61" s="27" t="s">
        <v>63</v>
      </c>
      <c r="H61" s="27" t="s">
        <v>68</v>
      </c>
      <c r="I61" s="27" t="s">
        <v>40</v>
      </c>
      <c r="J61" s="27"/>
      <c r="K61" s="96"/>
      <c r="L61" s="27"/>
      <c r="M61" s="31">
        <f>M62</f>
        <v>500000</v>
      </c>
      <c r="N61" s="31">
        <f t="shared" ref="N61:O61" si="17">N62</f>
        <v>0</v>
      </c>
      <c r="O61" s="123">
        <f t="shared" si="17"/>
        <v>0</v>
      </c>
      <c r="P61" s="157">
        <f t="shared" si="2"/>
        <v>0</v>
      </c>
    </row>
    <row r="62" spans="1:18" s="57" customFormat="1" ht="31.2" x14ac:dyDescent="0.25">
      <c r="A62" s="89" t="s">
        <v>364</v>
      </c>
      <c r="B62" s="61" t="s">
        <v>24</v>
      </c>
      <c r="C62" s="61" t="s">
        <v>12</v>
      </c>
      <c r="D62" s="61" t="s">
        <v>61</v>
      </c>
      <c r="E62" s="61" t="s">
        <v>32</v>
      </c>
      <c r="F62" s="61" t="s">
        <v>36</v>
      </c>
      <c r="G62" s="61" t="s">
        <v>63</v>
      </c>
      <c r="H62" s="61" t="s">
        <v>68</v>
      </c>
      <c r="I62" s="61" t="s">
        <v>40</v>
      </c>
      <c r="J62" s="80" t="s">
        <v>52</v>
      </c>
      <c r="K62" s="97">
        <v>35</v>
      </c>
      <c r="L62" s="80" t="s">
        <v>53</v>
      </c>
      <c r="M62" s="65">
        <v>500000</v>
      </c>
      <c r="N62" s="65">
        <v>0</v>
      </c>
      <c r="O62" s="124">
        <v>0</v>
      </c>
      <c r="P62" s="157">
        <f t="shared" si="2"/>
        <v>0</v>
      </c>
      <c r="Q62" s="56"/>
      <c r="R62" s="56"/>
    </row>
    <row r="63" spans="1:18" ht="46.8" x14ac:dyDescent="0.25">
      <c r="A63" s="26" t="s">
        <v>64</v>
      </c>
      <c r="B63" s="27" t="s">
        <v>24</v>
      </c>
      <c r="C63" s="28" t="s">
        <v>12</v>
      </c>
      <c r="D63" s="27" t="s">
        <v>61</v>
      </c>
      <c r="E63" s="27" t="s">
        <v>32</v>
      </c>
      <c r="F63" s="27" t="s">
        <v>36</v>
      </c>
      <c r="G63" s="27" t="s">
        <v>63</v>
      </c>
      <c r="H63" s="27" t="s">
        <v>65</v>
      </c>
      <c r="I63" s="29" t="s">
        <v>0</v>
      </c>
      <c r="J63" s="29" t="s">
        <v>0</v>
      </c>
      <c r="K63" s="30" t="s">
        <v>0</v>
      </c>
      <c r="L63" s="29" t="s">
        <v>0</v>
      </c>
      <c r="M63" s="31">
        <f t="shared" si="13"/>
        <v>775065475.42999995</v>
      </c>
      <c r="N63" s="31">
        <f t="shared" si="14"/>
        <v>47619464.960000001</v>
      </c>
      <c r="O63" s="123">
        <f t="shared" si="14"/>
        <v>50955016.210000001</v>
      </c>
      <c r="P63" s="157">
        <f t="shared" si="2"/>
        <v>6.5742853765651962E-2</v>
      </c>
    </row>
    <row r="64" spans="1:18" ht="46.8" x14ac:dyDescent="0.25">
      <c r="A64" s="26" t="s">
        <v>39</v>
      </c>
      <c r="B64" s="27" t="s">
        <v>24</v>
      </c>
      <c r="C64" s="28" t="s">
        <v>12</v>
      </c>
      <c r="D64" s="27" t="s">
        <v>61</v>
      </c>
      <c r="E64" s="27" t="s">
        <v>32</v>
      </c>
      <c r="F64" s="27" t="s">
        <v>36</v>
      </c>
      <c r="G64" s="27" t="s">
        <v>63</v>
      </c>
      <c r="H64" s="27" t="s">
        <v>65</v>
      </c>
      <c r="I64" s="27" t="s">
        <v>40</v>
      </c>
      <c r="J64" s="27" t="s">
        <v>0</v>
      </c>
      <c r="K64" s="96" t="s">
        <v>0</v>
      </c>
      <c r="L64" s="27" t="s">
        <v>0</v>
      </c>
      <c r="M64" s="31">
        <f>M65</f>
        <v>775065475.42999995</v>
      </c>
      <c r="N64" s="31">
        <f t="shared" si="14"/>
        <v>47619464.960000001</v>
      </c>
      <c r="O64" s="31">
        <f t="shared" si="14"/>
        <v>50955016.210000001</v>
      </c>
      <c r="P64" s="157">
        <f t="shared" si="2"/>
        <v>6.5742853765651962E-2</v>
      </c>
    </row>
    <row r="65" spans="1:18" ht="57" customHeight="1" x14ac:dyDescent="0.25">
      <c r="A65" s="60" t="s">
        <v>355</v>
      </c>
      <c r="B65" s="61" t="s">
        <v>24</v>
      </c>
      <c r="C65" s="62" t="s">
        <v>12</v>
      </c>
      <c r="D65" s="61" t="s">
        <v>61</v>
      </c>
      <c r="E65" s="61" t="s">
        <v>32</v>
      </c>
      <c r="F65" s="61" t="s">
        <v>36</v>
      </c>
      <c r="G65" s="61" t="s">
        <v>63</v>
      </c>
      <c r="H65" s="61" t="s">
        <v>65</v>
      </c>
      <c r="I65" s="61" t="s">
        <v>40</v>
      </c>
      <c r="J65" s="63" t="s">
        <v>52</v>
      </c>
      <c r="K65" s="64">
        <v>800</v>
      </c>
      <c r="L65" s="63" t="s">
        <v>53</v>
      </c>
      <c r="M65" s="65">
        <f>572260593.35-30-0.35+4563112.43+198241800</f>
        <v>775065475.42999995</v>
      </c>
      <c r="N65" s="65">
        <v>47619464.960000001</v>
      </c>
      <c r="O65" s="124">
        <v>50955016.210000001</v>
      </c>
      <c r="P65" s="157">
        <f t="shared" si="2"/>
        <v>6.5742853765651962E-2</v>
      </c>
    </row>
    <row r="66" spans="1:18" s="19" customFormat="1" ht="31.2" x14ac:dyDescent="0.25">
      <c r="A66" s="26" t="s">
        <v>177</v>
      </c>
      <c r="B66" s="27" t="s">
        <v>24</v>
      </c>
      <c r="C66" s="28" t="s">
        <v>15</v>
      </c>
      <c r="D66" s="68"/>
      <c r="E66" s="68"/>
      <c r="F66" s="68"/>
      <c r="G66" s="68"/>
      <c r="H66" s="68"/>
      <c r="I66" s="68"/>
      <c r="J66" s="73"/>
      <c r="K66" s="74"/>
      <c r="L66" s="73"/>
      <c r="M66" s="69">
        <f t="shared" ref="M66:M72" si="18">M67</f>
        <v>387756655.41000003</v>
      </c>
      <c r="N66" s="69">
        <f t="shared" ref="N66:O66" si="19">N67</f>
        <v>0</v>
      </c>
      <c r="O66" s="125">
        <f t="shared" si="19"/>
        <v>0</v>
      </c>
      <c r="P66" s="157">
        <f t="shared" ref="P66:P121" si="20">O66/M66</f>
        <v>0</v>
      </c>
      <c r="Q66" s="25"/>
      <c r="R66" s="25"/>
    </row>
    <row r="67" spans="1:18" ht="31.2" x14ac:dyDescent="0.25">
      <c r="A67" s="26" t="s">
        <v>66</v>
      </c>
      <c r="B67" s="27" t="s">
        <v>24</v>
      </c>
      <c r="C67" s="28" t="s">
        <v>15</v>
      </c>
      <c r="D67" s="27" t="s">
        <v>28</v>
      </c>
      <c r="E67" s="27" t="s">
        <v>0</v>
      </c>
      <c r="F67" s="27" t="s">
        <v>0</v>
      </c>
      <c r="G67" s="27" t="s">
        <v>0</v>
      </c>
      <c r="H67" s="29" t="s">
        <v>0</v>
      </c>
      <c r="I67" s="29" t="s">
        <v>0</v>
      </c>
      <c r="J67" s="29" t="s">
        <v>0</v>
      </c>
      <c r="K67" s="30" t="s">
        <v>0</v>
      </c>
      <c r="L67" s="29" t="s">
        <v>0</v>
      </c>
      <c r="M67" s="31">
        <f t="shared" si="18"/>
        <v>387756655.41000003</v>
      </c>
      <c r="N67" s="31">
        <f t="shared" ref="N67:O72" si="21">N68</f>
        <v>0</v>
      </c>
      <c r="O67" s="123">
        <f t="shared" si="21"/>
        <v>0</v>
      </c>
      <c r="P67" s="157">
        <f t="shared" si="20"/>
        <v>0</v>
      </c>
    </row>
    <row r="68" spans="1:18" ht="31.2" x14ac:dyDescent="0.25">
      <c r="A68" s="26" t="s">
        <v>31</v>
      </c>
      <c r="B68" s="27" t="s">
        <v>24</v>
      </c>
      <c r="C68" s="28" t="s">
        <v>15</v>
      </c>
      <c r="D68" s="27" t="s">
        <v>28</v>
      </c>
      <c r="E68" s="27" t="s">
        <v>32</v>
      </c>
      <c r="F68" s="27" t="s">
        <v>0</v>
      </c>
      <c r="G68" s="27" t="s">
        <v>0</v>
      </c>
      <c r="H68" s="29" t="s">
        <v>0</v>
      </c>
      <c r="I68" s="29" t="s">
        <v>0</v>
      </c>
      <c r="J68" s="29" t="s">
        <v>0</v>
      </c>
      <c r="K68" s="30" t="s">
        <v>0</v>
      </c>
      <c r="L68" s="29" t="s">
        <v>0</v>
      </c>
      <c r="M68" s="31">
        <f t="shared" si="18"/>
        <v>387756655.41000003</v>
      </c>
      <c r="N68" s="31">
        <f t="shared" si="21"/>
        <v>0</v>
      </c>
      <c r="O68" s="123">
        <f t="shared" si="21"/>
        <v>0</v>
      </c>
      <c r="P68" s="157">
        <f t="shared" si="20"/>
        <v>0</v>
      </c>
    </row>
    <row r="69" spans="1:18" ht="62.4" x14ac:dyDescent="0.25">
      <c r="A69" s="26" t="s">
        <v>45</v>
      </c>
      <c r="B69" s="27" t="s">
        <v>24</v>
      </c>
      <c r="C69" s="28" t="s">
        <v>15</v>
      </c>
      <c r="D69" s="27" t="s">
        <v>28</v>
      </c>
      <c r="E69" s="27" t="s">
        <v>32</v>
      </c>
      <c r="F69" s="27"/>
      <c r="G69" s="27"/>
      <c r="H69" s="29"/>
      <c r="I69" s="29"/>
      <c r="J69" s="29"/>
      <c r="K69" s="30"/>
      <c r="L69" s="29"/>
      <c r="M69" s="31">
        <f t="shared" si="18"/>
        <v>387756655.41000003</v>
      </c>
      <c r="N69" s="31">
        <f t="shared" si="21"/>
        <v>0</v>
      </c>
      <c r="O69" s="123">
        <f t="shared" si="21"/>
        <v>0</v>
      </c>
      <c r="P69" s="157">
        <f t="shared" si="20"/>
        <v>0</v>
      </c>
    </row>
    <row r="70" spans="1:18" x14ac:dyDescent="0.25">
      <c r="A70" s="77" t="s">
        <v>46</v>
      </c>
      <c r="B70" s="27" t="s">
        <v>24</v>
      </c>
      <c r="C70" s="28" t="s">
        <v>15</v>
      </c>
      <c r="D70" s="27" t="s">
        <v>28</v>
      </c>
      <c r="E70" s="27" t="s">
        <v>32</v>
      </c>
      <c r="F70" s="27" t="s">
        <v>36</v>
      </c>
      <c r="G70" s="27" t="s">
        <v>0</v>
      </c>
      <c r="H70" s="27" t="s">
        <v>0</v>
      </c>
      <c r="I70" s="27" t="s">
        <v>0</v>
      </c>
      <c r="J70" s="27" t="s">
        <v>0</v>
      </c>
      <c r="K70" s="96" t="s">
        <v>0</v>
      </c>
      <c r="L70" s="27" t="s">
        <v>0</v>
      </c>
      <c r="M70" s="31">
        <f t="shared" si="18"/>
        <v>387756655.41000003</v>
      </c>
      <c r="N70" s="31">
        <f t="shared" si="21"/>
        <v>0</v>
      </c>
      <c r="O70" s="123">
        <f t="shared" si="21"/>
        <v>0</v>
      </c>
      <c r="P70" s="157">
        <f t="shared" si="20"/>
        <v>0</v>
      </c>
    </row>
    <row r="71" spans="1:18" x14ac:dyDescent="0.25">
      <c r="A71" s="77" t="s">
        <v>47</v>
      </c>
      <c r="B71" s="27" t="s">
        <v>24</v>
      </c>
      <c r="C71" s="28" t="s">
        <v>15</v>
      </c>
      <c r="D71" s="27" t="s">
        <v>28</v>
      </c>
      <c r="E71" s="27" t="s">
        <v>32</v>
      </c>
      <c r="F71" s="27" t="s">
        <v>36</v>
      </c>
      <c r="G71" s="27" t="s">
        <v>48</v>
      </c>
      <c r="H71" s="27" t="s">
        <v>0</v>
      </c>
      <c r="I71" s="27" t="s">
        <v>0</v>
      </c>
      <c r="J71" s="27" t="s">
        <v>0</v>
      </c>
      <c r="K71" s="96" t="s">
        <v>0</v>
      </c>
      <c r="L71" s="27" t="s">
        <v>0</v>
      </c>
      <c r="M71" s="31">
        <f t="shared" si="18"/>
        <v>387756655.41000003</v>
      </c>
      <c r="N71" s="31">
        <f t="shared" si="21"/>
        <v>0</v>
      </c>
      <c r="O71" s="123">
        <f t="shared" si="21"/>
        <v>0</v>
      </c>
      <c r="P71" s="157">
        <f t="shared" si="20"/>
        <v>0</v>
      </c>
    </row>
    <row r="72" spans="1:18" ht="46.8" x14ac:dyDescent="0.25">
      <c r="A72" s="26" t="s">
        <v>67</v>
      </c>
      <c r="B72" s="27" t="s">
        <v>24</v>
      </c>
      <c r="C72" s="28" t="s">
        <v>15</v>
      </c>
      <c r="D72" s="27" t="s">
        <v>28</v>
      </c>
      <c r="E72" s="27" t="s">
        <v>32</v>
      </c>
      <c r="F72" s="27" t="s">
        <v>36</v>
      </c>
      <c r="G72" s="27" t="s">
        <v>48</v>
      </c>
      <c r="H72" s="27" t="s">
        <v>68</v>
      </c>
      <c r="I72" s="29" t="s">
        <v>0</v>
      </c>
      <c r="J72" s="29" t="s">
        <v>0</v>
      </c>
      <c r="K72" s="30" t="s">
        <v>0</v>
      </c>
      <c r="L72" s="29" t="s">
        <v>0</v>
      </c>
      <c r="M72" s="31">
        <f t="shared" si="18"/>
        <v>387756655.41000003</v>
      </c>
      <c r="N72" s="31">
        <f t="shared" si="21"/>
        <v>0</v>
      </c>
      <c r="O72" s="123">
        <f t="shared" si="21"/>
        <v>0</v>
      </c>
      <c r="P72" s="157">
        <f t="shared" si="20"/>
        <v>0</v>
      </c>
    </row>
    <row r="73" spans="1:18" ht="46.8" x14ac:dyDescent="0.25">
      <c r="A73" s="26" t="s">
        <v>39</v>
      </c>
      <c r="B73" s="27" t="s">
        <v>24</v>
      </c>
      <c r="C73" s="28" t="s">
        <v>15</v>
      </c>
      <c r="D73" s="27" t="s">
        <v>28</v>
      </c>
      <c r="E73" s="27" t="s">
        <v>32</v>
      </c>
      <c r="F73" s="27" t="s">
        <v>36</v>
      </c>
      <c r="G73" s="27" t="s">
        <v>48</v>
      </c>
      <c r="H73" s="27" t="s">
        <v>68</v>
      </c>
      <c r="I73" s="27" t="s">
        <v>40</v>
      </c>
      <c r="J73" s="27" t="s">
        <v>0</v>
      </c>
      <c r="K73" s="96" t="s">
        <v>0</v>
      </c>
      <c r="L73" s="27" t="s">
        <v>0</v>
      </c>
      <c r="M73" s="31">
        <f>M74+M75+M76+M77+M78</f>
        <v>387756655.41000003</v>
      </c>
      <c r="N73" s="31">
        <f t="shared" ref="N73:O73" si="22">N74+N75+N76+N77+N78</f>
        <v>0</v>
      </c>
      <c r="O73" s="123">
        <f t="shared" si="22"/>
        <v>0</v>
      </c>
      <c r="P73" s="157">
        <f t="shared" si="20"/>
        <v>0</v>
      </c>
    </row>
    <row r="74" spans="1:18" ht="31.2" x14ac:dyDescent="0.25">
      <c r="A74" s="183" t="s">
        <v>69</v>
      </c>
      <c r="B74" s="61" t="s">
        <v>24</v>
      </c>
      <c r="C74" s="62" t="s">
        <v>15</v>
      </c>
      <c r="D74" s="61" t="s">
        <v>28</v>
      </c>
      <c r="E74" s="61" t="s">
        <v>32</v>
      </c>
      <c r="F74" s="61" t="s">
        <v>36</v>
      </c>
      <c r="G74" s="61" t="s">
        <v>48</v>
      </c>
      <c r="H74" s="61" t="s">
        <v>68</v>
      </c>
      <c r="I74" s="61" t="s">
        <v>40</v>
      </c>
      <c r="J74" s="63" t="s">
        <v>181</v>
      </c>
      <c r="K74" s="64">
        <v>50</v>
      </c>
      <c r="L74" s="80" t="s">
        <v>53</v>
      </c>
      <c r="M74" s="65">
        <v>500000</v>
      </c>
      <c r="N74" s="65">
        <v>0</v>
      </c>
      <c r="O74" s="124">
        <v>0</v>
      </c>
      <c r="P74" s="157">
        <f t="shared" si="20"/>
        <v>0</v>
      </c>
    </row>
    <row r="75" spans="1:18" ht="62.4" x14ac:dyDescent="0.25">
      <c r="A75" s="183" t="s">
        <v>70</v>
      </c>
      <c r="B75" s="61" t="s">
        <v>24</v>
      </c>
      <c r="C75" s="62" t="s">
        <v>15</v>
      </c>
      <c r="D75" s="61" t="s">
        <v>28</v>
      </c>
      <c r="E75" s="61" t="s">
        <v>32</v>
      </c>
      <c r="F75" s="61" t="s">
        <v>36</v>
      </c>
      <c r="G75" s="61" t="s">
        <v>48</v>
      </c>
      <c r="H75" s="61" t="s">
        <v>68</v>
      </c>
      <c r="I75" s="61" t="s">
        <v>40</v>
      </c>
      <c r="J75" s="80" t="s">
        <v>182</v>
      </c>
      <c r="K75" s="64">
        <v>60</v>
      </c>
      <c r="L75" s="80" t="s">
        <v>184</v>
      </c>
      <c r="M75" s="65">
        <v>500000</v>
      </c>
      <c r="N75" s="65">
        <v>0</v>
      </c>
      <c r="O75" s="124">
        <v>0</v>
      </c>
      <c r="P75" s="157">
        <f t="shared" si="20"/>
        <v>0</v>
      </c>
    </row>
    <row r="76" spans="1:18" ht="31.2" x14ac:dyDescent="0.25">
      <c r="A76" s="183" t="s">
        <v>71</v>
      </c>
      <c r="B76" s="61" t="s">
        <v>24</v>
      </c>
      <c r="C76" s="62" t="s">
        <v>15</v>
      </c>
      <c r="D76" s="61" t="s">
        <v>28</v>
      </c>
      <c r="E76" s="61" t="s">
        <v>32</v>
      </c>
      <c r="F76" s="61" t="s">
        <v>36</v>
      </c>
      <c r="G76" s="61" t="s">
        <v>48</v>
      </c>
      <c r="H76" s="61" t="s">
        <v>68</v>
      </c>
      <c r="I76" s="61" t="s">
        <v>40</v>
      </c>
      <c r="J76" s="63" t="s">
        <v>52</v>
      </c>
      <c r="K76" s="64">
        <v>35</v>
      </c>
      <c r="L76" s="80" t="s">
        <v>184</v>
      </c>
      <c r="M76" s="65">
        <v>500000</v>
      </c>
      <c r="N76" s="65">
        <v>0</v>
      </c>
      <c r="O76" s="124">
        <v>0</v>
      </c>
      <c r="P76" s="157">
        <f t="shared" si="20"/>
        <v>0</v>
      </c>
    </row>
    <row r="77" spans="1:18" s="55" customFormat="1" ht="31.2" x14ac:dyDescent="0.25">
      <c r="A77" s="60" t="s">
        <v>362</v>
      </c>
      <c r="B77" s="61" t="s">
        <v>24</v>
      </c>
      <c r="C77" s="62" t="s">
        <v>15</v>
      </c>
      <c r="D77" s="61" t="s">
        <v>28</v>
      </c>
      <c r="E77" s="61" t="s">
        <v>32</v>
      </c>
      <c r="F77" s="61" t="s">
        <v>36</v>
      </c>
      <c r="G77" s="61" t="s">
        <v>48</v>
      </c>
      <c r="H77" s="61" t="s">
        <v>68</v>
      </c>
      <c r="I77" s="61" t="s">
        <v>40</v>
      </c>
      <c r="J77" s="80" t="s">
        <v>182</v>
      </c>
      <c r="K77" s="64" t="s">
        <v>408</v>
      </c>
      <c r="L77" s="80" t="s">
        <v>59</v>
      </c>
      <c r="M77" s="65">
        <v>334241555.41000003</v>
      </c>
      <c r="N77" s="65">
        <v>0</v>
      </c>
      <c r="O77" s="124">
        <v>0</v>
      </c>
      <c r="P77" s="157">
        <f t="shared" si="20"/>
        <v>0</v>
      </c>
      <c r="Q77" s="54"/>
      <c r="R77" s="54"/>
    </row>
    <row r="78" spans="1:18" s="55" customFormat="1" ht="62.4" x14ac:dyDescent="0.25">
      <c r="A78" s="60" t="s">
        <v>363</v>
      </c>
      <c r="B78" s="61" t="s">
        <v>24</v>
      </c>
      <c r="C78" s="62" t="s">
        <v>15</v>
      </c>
      <c r="D78" s="61" t="s">
        <v>28</v>
      </c>
      <c r="E78" s="61" t="s">
        <v>32</v>
      </c>
      <c r="F78" s="61" t="s">
        <v>36</v>
      </c>
      <c r="G78" s="61" t="s">
        <v>48</v>
      </c>
      <c r="H78" s="61" t="s">
        <v>68</v>
      </c>
      <c r="I78" s="61" t="s">
        <v>40</v>
      </c>
      <c r="J78" s="80" t="s">
        <v>100</v>
      </c>
      <c r="K78" s="64">
        <v>500</v>
      </c>
      <c r="L78" s="80" t="s">
        <v>59</v>
      </c>
      <c r="M78" s="65">
        <v>52015100</v>
      </c>
      <c r="N78" s="65">
        <v>0</v>
      </c>
      <c r="O78" s="124">
        <v>0</v>
      </c>
      <c r="P78" s="157">
        <f t="shared" si="20"/>
        <v>0</v>
      </c>
      <c r="Q78" s="54"/>
      <c r="R78" s="54"/>
    </row>
    <row r="79" spans="1:18" ht="31.2" x14ac:dyDescent="0.25">
      <c r="A79" s="26" t="s">
        <v>82</v>
      </c>
      <c r="B79" s="27" t="s">
        <v>25</v>
      </c>
      <c r="C79" s="27" t="s">
        <v>0</v>
      </c>
      <c r="D79" s="27" t="s">
        <v>0</v>
      </c>
      <c r="E79" s="27" t="s">
        <v>0</v>
      </c>
      <c r="F79" s="27" t="s">
        <v>0</v>
      </c>
      <c r="G79" s="27" t="s">
        <v>0</v>
      </c>
      <c r="H79" s="29" t="s">
        <v>0</v>
      </c>
      <c r="I79" s="29" t="s">
        <v>0</v>
      </c>
      <c r="J79" s="29" t="s">
        <v>0</v>
      </c>
      <c r="K79" s="30" t="s">
        <v>0</v>
      </c>
      <c r="L79" s="29" t="s">
        <v>0</v>
      </c>
      <c r="M79" s="31">
        <f>M80+M89</f>
        <v>259542845.72</v>
      </c>
      <c r="N79" s="31">
        <f>N80+N89</f>
        <v>120000</v>
      </c>
      <c r="O79" s="123">
        <f>O80+O89</f>
        <v>120000</v>
      </c>
      <c r="P79" s="157">
        <f t="shared" si="20"/>
        <v>4.6235140740291642E-4</v>
      </c>
    </row>
    <row r="80" spans="1:18" ht="31.2" x14ac:dyDescent="0.25">
      <c r="A80" s="26" t="s">
        <v>178</v>
      </c>
      <c r="B80" s="28" t="s">
        <v>25</v>
      </c>
      <c r="C80" s="28" t="s">
        <v>12</v>
      </c>
      <c r="D80" s="27"/>
      <c r="E80" s="27"/>
      <c r="F80" s="27"/>
      <c r="G80" s="27"/>
      <c r="H80" s="29"/>
      <c r="I80" s="29"/>
      <c r="J80" s="29"/>
      <c r="K80" s="30"/>
      <c r="L80" s="29"/>
      <c r="M80" s="31">
        <f t="shared" ref="M80:M87" si="23">M81</f>
        <v>159730900</v>
      </c>
      <c r="N80" s="31">
        <f t="shared" ref="N80:O85" si="24">N81</f>
        <v>0</v>
      </c>
      <c r="O80" s="123">
        <f t="shared" si="24"/>
        <v>0</v>
      </c>
      <c r="P80" s="157">
        <f t="shared" si="20"/>
        <v>0</v>
      </c>
    </row>
    <row r="81" spans="1:18" ht="31.2" x14ac:dyDescent="0.25">
      <c r="A81" s="26" t="s">
        <v>83</v>
      </c>
      <c r="B81" s="27" t="s">
        <v>25</v>
      </c>
      <c r="C81" s="28" t="s">
        <v>12</v>
      </c>
      <c r="D81" s="27" t="s">
        <v>84</v>
      </c>
      <c r="E81" s="27" t="s">
        <v>0</v>
      </c>
      <c r="F81" s="27" t="s">
        <v>0</v>
      </c>
      <c r="G81" s="27" t="s">
        <v>0</v>
      </c>
      <c r="H81" s="29" t="s">
        <v>0</v>
      </c>
      <c r="I81" s="29" t="s">
        <v>0</v>
      </c>
      <c r="J81" s="29" t="s">
        <v>0</v>
      </c>
      <c r="K81" s="30" t="s">
        <v>0</v>
      </c>
      <c r="L81" s="29" t="s">
        <v>0</v>
      </c>
      <c r="M81" s="31">
        <f t="shared" si="23"/>
        <v>159730900</v>
      </c>
      <c r="N81" s="31">
        <f t="shared" si="24"/>
        <v>0</v>
      </c>
      <c r="O81" s="123">
        <f t="shared" si="24"/>
        <v>0</v>
      </c>
      <c r="P81" s="157">
        <f t="shared" si="20"/>
        <v>0</v>
      </c>
    </row>
    <row r="82" spans="1:18" ht="31.2" x14ac:dyDescent="0.25">
      <c r="A82" s="26" t="s">
        <v>31</v>
      </c>
      <c r="B82" s="27" t="s">
        <v>25</v>
      </c>
      <c r="C82" s="28" t="s">
        <v>12</v>
      </c>
      <c r="D82" s="27" t="s">
        <v>84</v>
      </c>
      <c r="E82" s="27" t="s">
        <v>32</v>
      </c>
      <c r="F82" s="27" t="s">
        <v>0</v>
      </c>
      <c r="G82" s="27" t="s">
        <v>0</v>
      </c>
      <c r="H82" s="29" t="s">
        <v>0</v>
      </c>
      <c r="I82" s="29" t="s">
        <v>0</v>
      </c>
      <c r="J82" s="29" t="s">
        <v>0</v>
      </c>
      <c r="K82" s="30" t="s">
        <v>0</v>
      </c>
      <c r="L82" s="29" t="s">
        <v>0</v>
      </c>
      <c r="M82" s="31">
        <f t="shared" si="23"/>
        <v>159730900</v>
      </c>
      <c r="N82" s="31">
        <f t="shared" si="24"/>
        <v>0</v>
      </c>
      <c r="O82" s="123">
        <f t="shared" si="24"/>
        <v>0</v>
      </c>
      <c r="P82" s="157">
        <f t="shared" si="20"/>
        <v>0</v>
      </c>
    </row>
    <row r="83" spans="1:18" ht="62.4" x14ac:dyDescent="0.25">
      <c r="A83" s="26" t="s">
        <v>45</v>
      </c>
      <c r="B83" s="27" t="s">
        <v>25</v>
      </c>
      <c r="C83" s="28" t="s">
        <v>12</v>
      </c>
      <c r="D83" s="27" t="s">
        <v>84</v>
      </c>
      <c r="E83" s="27" t="s">
        <v>32</v>
      </c>
      <c r="F83" s="27" t="s">
        <v>0</v>
      </c>
      <c r="G83" s="27" t="s">
        <v>0</v>
      </c>
      <c r="H83" s="29" t="s">
        <v>0</v>
      </c>
      <c r="I83" s="29" t="s">
        <v>0</v>
      </c>
      <c r="J83" s="29" t="s">
        <v>0</v>
      </c>
      <c r="K83" s="30" t="s">
        <v>0</v>
      </c>
      <c r="L83" s="29" t="s">
        <v>0</v>
      </c>
      <c r="M83" s="31">
        <f t="shared" si="23"/>
        <v>159730900</v>
      </c>
      <c r="N83" s="31">
        <f t="shared" si="24"/>
        <v>0</v>
      </c>
      <c r="O83" s="123">
        <f t="shared" si="24"/>
        <v>0</v>
      </c>
      <c r="P83" s="157">
        <f t="shared" si="20"/>
        <v>0</v>
      </c>
    </row>
    <row r="84" spans="1:18" x14ac:dyDescent="0.25">
      <c r="A84" s="77" t="s">
        <v>85</v>
      </c>
      <c r="B84" s="27" t="s">
        <v>25</v>
      </c>
      <c r="C84" s="28" t="s">
        <v>12</v>
      </c>
      <c r="D84" s="27" t="s">
        <v>84</v>
      </c>
      <c r="E84" s="27" t="s">
        <v>32</v>
      </c>
      <c r="F84" s="27" t="s">
        <v>86</v>
      </c>
      <c r="G84" s="27" t="s">
        <v>0</v>
      </c>
      <c r="H84" s="27" t="s">
        <v>0</v>
      </c>
      <c r="I84" s="27" t="s">
        <v>0</v>
      </c>
      <c r="J84" s="27" t="s">
        <v>0</v>
      </c>
      <c r="K84" s="96" t="s">
        <v>0</v>
      </c>
      <c r="L84" s="27" t="s">
        <v>0</v>
      </c>
      <c r="M84" s="31">
        <f t="shared" si="23"/>
        <v>159730900</v>
      </c>
      <c r="N84" s="31">
        <f t="shared" si="24"/>
        <v>0</v>
      </c>
      <c r="O84" s="123">
        <f t="shared" si="24"/>
        <v>0</v>
      </c>
      <c r="P84" s="157">
        <f t="shared" si="20"/>
        <v>0</v>
      </c>
    </row>
    <row r="85" spans="1:18" x14ac:dyDescent="0.25">
      <c r="A85" s="77" t="s">
        <v>87</v>
      </c>
      <c r="B85" s="27" t="s">
        <v>25</v>
      </c>
      <c r="C85" s="28" t="s">
        <v>12</v>
      </c>
      <c r="D85" s="27" t="s">
        <v>84</v>
      </c>
      <c r="E85" s="27" t="s">
        <v>32</v>
      </c>
      <c r="F85" s="27" t="s">
        <v>86</v>
      </c>
      <c r="G85" s="27" t="s">
        <v>48</v>
      </c>
      <c r="H85" s="27" t="s">
        <v>0</v>
      </c>
      <c r="I85" s="27" t="s">
        <v>0</v>
      </c>
      <c r="J85" s="27" t="s">
        <v>0</v>
      </c>
      <c r="K85" s="96" t="s">
        <v>0</v>
      </c>
      <c r="L85" s="27" t="s">
        <v>0</v>
      </c>
      <c r="M85" s="31">
        <f t="shared" si="23"/>
        <v>159730900</v>
      </c>
      <c r="N85" s="31">
        <f t="shared" si="24"/>
        <v>0</v>
      </c>
      <c r="O85" s="123">
        <f t="shared" si="24"/>
        <v>0</v>
      </c>
      <c r="P85" s="157">
        <f t="shared" si="20"/>
        <v>0</v>
      </c>
    </row>
    <row r="86" spans="1:18" ht="31.2" x14ac:dyDescent="0.25">
      <c r="A86" s="26" t="s">
        <v>90</v>
      </c>
      <c r="B86" s="27" t="s">
        <v>25</v>
      </c>
      <c r="C86" s="28" t="s">
        <v>12</v>
      </c>
      <c r="D86" s="27" t="s">
        <v>84</v>
      </c>
      <c r="E86" s="27" t="s">
        <v>32</v>
      </c>
      <c r="F86" s="27" t="s">
        <v>86</v>
      </c>
      <c r="G86" s="27" t="s">
        <v>48</v>
      </c>
      <c r="H86" s="27" t="s">
        <v>91</v>
      </c>
      <c r="I86" s="29" t="s">
        <v>0</v>
      </c>
      <c r="J86" s="29" t="s">
        <v>0</v>
      </c>
      <c r="K86" s="30" t="s">
        <v>0</v>
      </c>
      <c r="L86" s="29" t="s">
        <v>0</v>
      </c>
      <c r="M86" s="99">
        <f t="shared" si="23"/>
        <v>159730900</v>
      </c>
      <c r="N86" s="99">
        <f t="shared" ref="N86:O87" si="25">N87</f>
        <v>0</v>
      </c>
      <c r="O86" s="126">
        <f t="shared" si="25"/>
        <v>0</v>
      </c>
      <c r="P86" s="157">
        <f t="shared" si="20"/>
        <v>0</v>
      </c>
    </row>
    <row r="87" spans="1:18" ht="46.8" x14ac:dyDescent="0.25">
      <c r="A87" s="26" t="s">
        <v>39</v>
      </c>
      <c r="B87" s="27" t="s">
        <v>25</v>
      </c>
      <c r="C87" s="28" t="s">
        <v>12</v>
      </c>
      <c r="D87" s="27" t="s">
        <v>84</v>
      </c>
      <c r="E87" s="27" t="s">
        <v>32</v>
      </c>
      <c r="F87" s="27" t="s">
        <v>86</v>
      </c>
      <c r="G87" s="27" t="s">
        <v>48</v>
      </c>
      <c r="H87" s="27" t="s">
        <v>91</v>
      </c>
      <c r="I87" s="27" t="s">
        <v>40</v>
      </c>
      <c r="J87" s="27" t="s">
        <v>0</v>
      </c>
      <c r="K87" s="96" t="s">
        <v>0</v>
      </c>
      <c r="L87" s="27" t="s">
        <v>0</v>
      </c>
      <c r="M87" s="31">
        <f t="shared" si="23"/>
        <v>159730900</v>
      </c>
      <c r="N87" s="31">
        <f t="shared" si="25"/>
        <v>0</v>
      </c>
      <c r="O87" s="123">
        <f t="shared" si="25"/>
        <v>0</v>
      </c>
      <c r="P87" s="157">
        <f t="shared" si="20"/>
        <v>0</v>
      </c>
    </row>
    <row r="88" spans="1:18" s="32" customFormat="1" ht="46.8" x14ac:dyDescent="0.25">
      <c r="A88" s="60" t="s">
        <v>356</v>
      </c>
      <c r="B88" s="61" t="s">
        <v>25</v>
      </c>
      <c r="C88" s="62" t="s">
        <v>12</v>
      </c>
      <c r="D88" s="61" t="s">
        <v>84</v>
      </c>
      <c r="E88" s="61" t="s">
        <v>32</v>
      </c>
      <c r="F88" s="61" t="s">
        <v>86</v>
      </c>
      <c r="G88" s="61" t="s">
        <v>48</v>
      </c>
      <c r="H88" s="61" t="s">
        <v>91</v>
      </c>
      <c r="I88" s="61" t="s">
        <v>40</v>
      </c>
      <c r="J88" s="63" t="s">
        <v>92</v>
      </c>
      <c r="K88" s="64">
        <v>422</v>
      </c>
      <c r="L88" s="63" t="s">
        <v>53</v>
      </c>
      <c r="M88" s="65">
        <f>159730900</f>
        <v>159730900</v>
      </c>
      <c r="N88" s="65">
        <v>0</v>
      </c>
      <c r="O88" s="124">
        <v>0</v>
      </c>
      <c r="P88" s="157">
        <f t="shared" si="20"/>
        <v>0</v>
      </c>
      <c r="Q88" s="38"/>
      <c r="R88" s="38"/>
    </row>
    <row r="89" spans="1:18" s="19" customFormat="1" ht="31.2" x14ac:dyDescent="0.25">
      <c r="A89" s="26" t="s">
        <v>177</v>
      </c>
      <c r="B89" s="68" t="s">
        <v>25</v>
      </c>
      <c r="C89" s="68" t="s">
        <v>15</v>
      </c>
      <c r="D89" s="68"/>
      <c r="E89" s="68"/>
      <c r="F89" s="68"/>
      <c r="G89" s="68"/>
      <c r="H89" s="68"/>
      <c r="I89" s="68"/>
      <c r="J89" s="73"/>
      <c r="K89" s="74"/>
      <c r="L89" s="73"/>
      <c r="M89" s="69">
        <f>M90</f>
        <v>99811945.719999999</v>
      </c>
      <c r="N89" s="69">
        <f t="shared" ref="N89:O89" si="26">N90</f>
        <v>120000</v>
      </c>
      <c r="O89" s="125">
        <f t="shared" si="26"/>
        <v>120000</v>
      </c>
      <c r="P89" s="157">
        <f t="shared" si="20"/>
        <v>1.2022609030850181E-3</v>
      </c>
      <c r="Q89" s="25"/>
      <c r="R89" s="25"/>
    </row>
    <row r="90" spans="1:18" x14ac:dyDescent="0.25">
      <c r="A90" s="26" t="s">
        <v>95</v>
      </c>
      <c r="B90" s="27" t="s">
        <v>25</v>
      </c>
      <c r="C90" s="28" t="s">
        <v>15</v>
      </c>
      <c r="D90" s="27" t="s">
        <v>28</v>
      </c>
      <c r="E90" s="27" t="s">
        <v>0</v>
      </c>
      <c r="F90" s="27" t="s">
        <v>0</v>
      </c>
      <c r="G90" s="27" t="s">
        <v>0</v>
      </c>
      <c r="H90" s="29" t="s">
        <v>0</v>
      </c>
      <c r="I90" s="29" t="s">
        <v>0</v>
      </c>
      <c r="J90" s="29" t="s">
        <v>0</v>
      </c>
      <c r="K90" s="30" t="s">
        <v>0</v>
      </c>
      <c r="L90" s="29" t="s">
        <v>0</v>
      </c>
      <c r="M90" s="31">
        <f>M91+M98</f>
        <v>99811945.719999999</v>
      </c>
      <c r="N90" s="31">
        <f t="shared" ref="N90:O90" si="27">N91+N98</f>
        <v>120000</v>
      </c>
      <c r="O90" s="123">
        <f t="shared" si="27"/>
        <v>120000</v>
      </c>
      <c r="P90" s="157">
        <f t="shared" si="20"/>
        <v>1.2022609030850181E-3</v>
      </c>
    </row>
    <row r="91" spans="1:18" x14ac:dyDescent="0.25">
      <c r="A91" s="26" t="s">
        <v>93</v>
      </c>
      <c r="B91" s="27" t="s">
        <v>25</v>
      </c>
      <c r="C91" s="28" t="s">
        <v>15</v>
      </c>
      <c r="D91" s="27" t="s">
        <v>28</v>
      </c>
      <c r="E91" s="27" t="s">
        <v>94</v>
      </c>
      <c r="F91" s="27" t="s">
        <v>0</v>
      </c>
      <c r="G91" s="27" t="s">
        <v>0</v>
      </c>
      <c r="H91" s="29" t="s">
        <v>0</v>
      </c>
      <c r="I91" s="29" t="s">
        <v>0</v>
      </c>
      <c r="J91" s="29" t="s">
        <v>0</v>
      </c>
      <c r="K91" s="30" t="s">
        <v>0</v>
      </c>
      <c r="L91" s="29" t="s">
        <v>0</v>
      </c>
      <c r="M91" s="31">
        <f t="shared" ref="M91:M96" si="28">M92</f>
        <v>60418300</v>
      </c>
      <c r="N91" s="31">
        <f t="shared" ref="N91:O96" si="29">N92</f>
        <v>0</v>
      </c>
      <c r="O91" s="123">
        <f t="shared" si="29"/>
        <v>0</v>
      </c>
      <c r="P91" s="157">
        <f t="shared" si="20"/>
        <v>0</v>
      </c>
    </row>
    <row r="92" spans="1:18" s="32" customFormat="1" ht="46.8" x14ac:dyDescent="0.25">
      <c r="A92" s="26" t="s">
        <v>187</v>
      </c>
      <c r="B92" s="27" t="s">
        <v>25</v>
      </c>
      <c r="C92" s="28" t="s">
        <v>15</v>
      </c>
      <c r="D92" s="27" t="s">
        <v>28</v>
      </c>
      <c r="E92" s="27" t="s">
        <v>94</v>
      </c>
      <c r="F92" s="27"/>
      <c r="G92" s="27"/>
      <c r="H92" s="29"/>
      <c r="I92" s="29"/>
      <c r="J92" s="29"/>
      <c r="K92" s="30"/>
      <c r="L92" s="29"/>
      <c r="M92" s="31">
        <f t="shared" si="28"/>
        <v>60418300</v>
      </c>
      <c r="N92" s="31">
        <f t="shared" si="29"/>
        <v>0</v>
      </c>
      <c r="O92" s="123">
        <f t="shared" si="29"/>
        <v>0</v>
      </c>
      <c r="P92" s="157">
        <f t="shared" si="20"/>
        <v>0</v>
      </c>
      <c r="Q92" s="38"/>
      <c r="R92" s="38"/>
    </row>
    <row r="93" spans="1:18" x14ac:dyDescent="0.25">
      <c r="A93" s="77" t="s">
        <v>85</v>
      </c>
      <c r="B93" s="27" t="s">
        <v>25</v>
      </c>
      <c r="C93" s="28" t="s">
        <v>15</v>
      </c>
      <c r="D93" s="27" t="s">
        <v>28</v>
      </c>
      <c r="E93" s="27" t="s">
        <v>94</v>
      </c>
      <c r="F93" s="27" t="s">
        <v>86</v>
      </c>
      <c r="G93" s="27" t="s">
        <v>0</v>
      </c>
      <c r="H93" s="27" t="s">
        <v>0</v>
      </c>
      <c r="I93" s="27" t="s">
        <v>0</v>
      </c>
      <c r="J93" s="27" t="s">
        <v>0</v>
      </c>
      <c r="K93" s="96" t="s">
        <v>0</v>
      </c>
      <c r="L93" s="27" t="s">
        <v>0</v>
      </c>
      <c r="M93" s="31">
        <f t="shared" si="28"/>
        <v>60418300</v>
      </c>
      <c r="N93" s="31">
        <f t="shared" si="29"/>
        <v>0</v>
      </c>
      <c r="O93" s="123">
        <f t="shared" si="29"/>
        <v>0</v>
      </c>
      <c r="P93" s="157">
        <f t="shared" si="20"/>
        <v>0</v>
      </c>
    </row>
    <row r="94" spans="1:18" x14ac:dyDescent="0.25">
      <c r="A94" s="77" t="s">
        <v>87</v>
      </c>
      <c r="B94" s="27" t="s">
        <v>25</v>
      </c>
      <c r="C94" s="28" t="s">
        <v>15</v>
      </c>
      <c r="D94" s="27" t="s">
        <v>28</v>
      </c>
      <c r="E94" s="27" t="s">
        <v>94</v>
      </c>
      <c r="F94" s="27" t="s">
        <v>86</v>
      </c>
      <c r="G94" s="27" t="s">
        <v>48</v>
      </c>
      <c r="H94" s="27" t="s">
        <v>0</v>
      </c>
      <c r="I94" s="27" t="s">
        <v>0</v>
      </c>
      <c r="J94" s="27" t="s">
        <v>0</v>
      </c>
      <c r="K94" s="96" t="s">
        <v>0</v>
      </c>
      <c r="L94" s="27" t="s">
        <v>0</v>
      </c>
      <c r="M94" s="31">
        <f t="shared" si="28"/>
        <v>60418300</v>
      </c>
      <c r="N94" s="31">
        <f t="shared" si="29"/>
        <v>0</v>
      </c>
      <c r="O94" s="123">
        <f t="shared" si="29"/>
        <v>0</v>
      </c>
      <c r="P94" s="157">
        <f t="shared" si="20"/>
        <v>0</v>
      </c>
    </row>
    <row r="95" spans="1:18" ht="46.8" x14ac:dyDescent="0.25">
      <c r="A95" s="26" t="s">
        <v>67</v>
      </c>
      <c r="B95" s="27" t="s">
        <v>25</v>
      </c>
      <c r="C95" s="28" t="s">
        <v>15</v>
      </c>
      <c r="D95" s="27" t="s">
        <v>28</v>
      </c>
      <c r="E95" s="27" t="s">
        <v>94</v>
      </c>
      <c r="F95" s="27" t="s">
        <v>86</v>
      </c>
      <c r="G95" s="27" t="s">
        <v>48</v>
      </c>
      <c r="H95" s="27" t="s">
        <v>68</v>
      </c>
      <c r="I95" s="29" t="s">
        <v>0</v>
      </c>
      <c r="J95" s="29" t="s">
        <v>0</v>
      </c>
      <c r="K95" s="30" t="s">
        <v>0</v>
      </c>
      <c r="L95" s="29" t="s">
        <v>0</v>
      </c>
      <c r="M95" s="31">
        <f t="shared" si="28"/>
        <v>60418300</v>
      </c>
      <c r="N95" s="31">
        <f t="shared" si="29"/>
        <v>0</v>
      </c>
      <c r="O95" s="123">
        <f t="shared" si="29"/>
        <v>0</v>
      </c>
      <c r="P95" s="157">
        <f t="shared" si="20"/>
        <v>0</v>
      </c>
    </row>
    <row r="96" spans="1:18" ht="78" x14ac:dyDescent="0.25">
      <c r="A96" s="26" t="s">
        <v>96</v>
      </c>
      <c r="B96" s="27" t="s">
        <v>25</v>
      </c>
      <c r="C96" s="28" t="s">
        <v>15</v>
      </c>
      <c r="D96" s="27" t="s">
        <v>28</v>
      </c>
      <c r="E96" s="27" t="s">
        <v>94</v>
      </c>
      <c r="F96" s="27" t="s">
        <v>86</v>
      </c>
      <c r="G96" s="27" t="s">
        <v>48</v>
      </c>
      <c r="H96" s="27" t="s">
        <v>68</v>
      </c>
      <c r="I96" s="27" t="s">
        <v>97</v>
      </c>
      <c r="J96" s="27" t="s">
        <v>0</v>
      </c>
      <c r="K96" s="96" t="s">
        <v>0</v>
      </c>
      <c r="L96" s="27" t="s">
        <v>0</v>
      </c>
      <c r="M96" s="31">
        <f t="shared" si="28"/>
        <v>60418300</v>
      </c>
      <c r="N96" s="31">
        <f t="shared" si="29"/>
        <v>0</v>
      </c>
      <c r="O96" s="123">
        <f t="shared" si="29"/>
        <v>0</v>
      </c>
      <c r="P96" s="157">
        <f t="shared" si="20"/>
        <v>0</v>
      </c>
    </row>
    <row r="97" spans="1:18" ht="31.2" x14ac:dyDescent="0.25">
      <c r="A97" s="60" t="s">
        <v>98</v>
      </c>
      <c r="B97" s="61" t="s">
        <v>25</v>
      </c>
      <c r="C97" s="62" t="s">
        <v>15</v>
      </c>
      <c r="D97" s="61" t="s">
        <v>28</v>
      </c>
      <c r="E97" s="61" t="s">
        <v>94</v>
      </c>
      <c r="F97" s="61" t="s">
        <v>86</v>
      </c>
      <c r="G97" s="61" t="s">
        <v>48</v>
      </c>
      <c r="H97" s="61" t="s">
        <v>68</v>
      </c>
      <c r="I97" s="61" t="s">
        <v>97</v>
      </c>
      <c r="J97" s="63" t="s">
        <v>188</v>
      </c>
      <c r="K97" s="64">
        <v>40000</v>
      </c>
      <c r="L97" s="63" t="s">
        <v>53</v>
      </c>
      <c r="M97" s="65">
        <v>60418300</v>
      </c>
      <c r="N97" s="65">
        <v>0</v>
      </c>
      <c r="O97" s="124">
        <v>0</v>
      </c>
      <c r="P97" s="157">
        <f t="shared" si="20"/>
        <v>0</v>
      </c>
    </row>
    <row r="98" spans="1:18" ht="31.2" x14ac:dyDescent="0.25">
      <c r="A98" s="26" t="s">
        <v>31</v>
      </c>
      <c r="B98" s="27" t="s">
        <v>25</v>
      </c>
      <c r="C98" s="28" t="s">
        <v>15</v>
      </c>
      <c r="D98" s="27" t="s">
        <v>28</v>
      </c>
      <c r="E98" s="27" t="s">
        <v>32</v>
      </c>
      <c r="F98" s="27" t="s">
        <v>0</v>
      </c>
      <c r="G98" s="27" t="s">
        <v>0</v>
      </c>
      <c r="H98" s="29" t="s">
        <v>0</v>
      </c>
      <c r="I98" s="29" t="s">
        <v>0</v>
      </c>
      <c r="J98" s="29" t="s">
        <v>0</v>
      </c>
      <c r="K98" s="30" t="s">
        <v>0</v>
      </c>
      <c r="L98" s="29" t="s">
        <v>0</v>
      </c>
      <c r="M98" s="31">
        <f t="shared" ref="M98:M102" si="30">M99</f>
        <v>39393645.719999999</v>
      </c>
      <c r="N98" s="31">
        <f t="shared" ref="N98:O102" si="31">N99</f>
        <v>120000</v>
      </c>
      <c r="O98" s="123">
        <f t="shared" si="31"/>
        <v>120000</v>
      </c>
      <c r="P98" s="157">
        <f t="shared" si="20"/>
        <v>3.0461765547908268E-3</v>
      </c>
    </row>
    <row r="99" spans="1:18" ht="62.4" x14ac:dyDescent="0.25">
      <c r="A99" s="26" t="s">
        <v>45</v>
      </c>
      <c r="B99" s="27" t="s">
        <v>25</v>
      </c>
      <c r="C99" s="28" t="s">
        <v>15</v>
      </c>
      <c r="D99" s="27" t="s">
        <v>28</v>
      </c>
      <c r="E99" s="27" t="s">
        <v>32</v>
      </c>
      <c r="F99" s="27" t="s">
        <v>0</v>
      </c>
      <c r="G99" s="27" t="s">
        <v>0</v>
      </c>
      <c r="H99" s="29" t="s">
        <v>0</v>
      </c>
      <c r="I99" s="29" t="s">
        <v>0</v>
      </c>
      <c r="J99" s="29" t="s">
        <v>0</v>
      </c>
      <c r="K99" s="30" t="s">
        <v>0</v>
      </c>
      <c r="L99" s="29" t="s">
        <v>0</v>
      </c>
      <c r="M99" s="31">
        <f t="shared" si="30"/>
        <v>39393645.719999999</v>
      </c>
      <c r="N99" s="31">
        <f t="shared" si="31"/>
        <v>120000</v>
      </c>
      <c r="O99" s="123">
        <f t="shared" si="31"/>
        <v>120000</v>
      </c>
      <c r="P99" s="157">
        <f t="shared" si="20"/>
        <v>3.0461765547908268E-3</v>
      </c>
    </row>
    <row r="100" spans="1:18" x14ac:dyDescent="0.25">
      <c r="A100" s="77" t="s">
        <v>85</v>
      </c>
      <c r="B100" s="27" t="s">
        <v>25</v>
      </c>
      <c r="C100" s="28" t="s">
        <v>15</v>
      </c>
      <c r="D100" s="27" t="s">
        <v>28</v>
      </c>
      <c r="E100" s="27" t="s">
        <v>32</v>
      </c>
      <c r="F100" s="27" t="s">
        <v>86</v>
      </c>
      <c r="G100" s="27" t="s">
        <v>0</v>
      </c>
      <c r="H100" s="27" t="s">
        <v>0</v>
      </c>
      <c r="I100" s="27" t="s">
        <v>0</v>
      </c>
      <c r="J100" s="27" t="s">
        <v>0</v>
      </c>
      <c r="K100" s="96" t="s">
        <v>0</v>
      </c>
      <c r="L100" s="27" t="s">
        <v>0</v>
      </c>
      <c r="M100" s="31">
        <f t="shared" si="30"/>
        <v>39393645.719999999</v>
      </c>
      <c r="N100" s="31">
        <f t="shared" si="31"/>
        <v>120000</v>
      </c>
      <c r="O100" s="123">
        <f t="shared" si="31"/>
        <v>120000</v>
      </c>
      <c r="P100" s="157">
        <f t="shared" si="20"/>
        <v>3.0461765547908268E-3</v>
      </c>
    </row>
    <row r="101" spans="1:18" x14ac:dyDescent="0.25">
      <c r="A101" s="77" t="s">
        <v>87</v>
      </c>
      <c r="B101" s="27" t="s">
        <v>25</v>
      </c>
      <c r="C101" s="28" t="s">
        <v>15</v>
      </c>
      <c r="D101" s="27" t="s">
        <v>28</v>
      </c>
      <c r="E101" s="27" t="s">
        <v>32</v>
      </c>
      <c r="F101" s="27" t="s">
        <v>86</v>
      </c>
      <c r="G101" s="27" t="s">
        <v>48</v>
      </c>
      <c r="H101" s="27" t="s">
        <v>0</v>
      </c>
      <c r="I101" s="27" t="s">
        <v>0</v>
      </c>
      <c r="J101" s="27" t="s">
        <v>0</v>
      </c>
      <c r="K101" s="96" t="s">
        <v>0</v>
      </c>
      <c r="L101" s="27" t="s">
        <v>0</v>
      </c>
      <c r="M101" s="31">
        <f t="shared" si="30"/>
        <v>39393645.719999999</v>
      </c>
      <c r="N101" s="31">
        <f t="shared" si="31"/>
        <v>120000</v>
      </c>
      <c r="O101" s="123">
        <f t="shared" si="31"/>
        <v>120000</v>
      </c>
      <c r="P101" s="157">
        <f t="shared" si="20"/>
        <v>3.0461765547908268E-3</v>
      </c>
    </row>
    <row r="102" spans="1:18" ht="46.8" x14ac:dyDescent="0.25">
      <c r="A102" s="26" t="s">
        <v>67</v>
      </c>
      <c r="B102" s="27" t="s">
        <v>25</v>
      </c>
      <c r="C102" s="28" t="s">
        <v>15</v>
      </c>
      <c r="D102" s="27" t="s">
        <v>28</v>
      </c>
      <c r="E102" s="27" t="s">
        <v>32</v>
      </c>
      <c r="F102" s="27" t="s">
        <v>86</v>
      </c>
      <c r="G102" s="27" t="s">
        <v>48</v>
      </c>
      <c r="H102" s="27" t="s">
        <v>68</v>
      </c>
      <c r="I102" s="29" t="s">
        <v>0</v>
      </c>
      <c r="J102" s="29" t="s">
        <v>0</v>
      </c>
      <c r="K102" s="30" t="s">
        <v>0</v>
      </c>
      <c r="L102" s="29" t="s">
        <v>0</v>
      </c>
      <c r="M102" s="31">
        <f t="shared" si="30"/>
        <v>39393645.719999999</v>
      </c>
      <c r="N102" s="31">
        <f t="shared" si="31"/>
        <v>120000</v>
      </c>
      <c r="O102" s="123">
        <f t="shared" si="31"/>
        <v>120000</v>
      </c>
      <c r="P102" s="157">
        <f t="shared" si="20"/>
        <v>3.0461765547908268E-3</v>
      </c>
    </row>
    <row r="103" spans="1:18" ht="46.8" x14ac:dyDescent="0.25">
      <c r="A103" s="26" t="s">
        <v>39</v>
      </c>
      <c r="B103" s="27" t="s">
        <v>25</v>
      </c>
      <c r="C103" s="28" t="s">
        <v>15</v>
      </c>
      <c r="D103" s="27" t="s">
        <v>28</v>
      </c>
      <c r="E103" s="27" t="s">
        <v>32</v>
      </c>
      <c r="F103" s="27" t="s">
        <v>86</v>
      </c>
      <c r="G103" s="27" t="s">
        <v>48</v>
      </c>
      <c r="H103" s="27" t="s">
        <v>68</v>
      </c>
      <c r="I103" s="27" t="s">
        <v>40</v>
      </c>
      <c r="J103" s="27" t="s">
        <v>0</v>
      </c>
      <c r="K103" s="96" t="s">
        <v>0</v>
      </c>
      <c r="L103" s="27" t="s">
        <v>0</v>
      </c>
      <c r="M103" s="31">
        <f>M104+M105+M106</f>
        <v>39393645.719999999</v>
      </c>
      <c r="N103" s="31">
        <f t="shared" ref="N103:O103" si="32">N104+N105+N106</f>
        <v>120000</v>
      </c>
      <c r="O103" s="123">
        <f t="shared" si="32"/>
        <v>120000</v>
      </c>
      <c r="P103" s="157">
        <f t="shared" si="20"/>
        <v>3.0461765547908268E-3</v>
      </c>
    </row>
    <row r="104" spans="1:18" s="32" customFormat="1" ht="78" x14ac:dyDescent="0.25">
      <c r="A104" s="60" t="s">
        <v>99</v>
      </c>
      <c r="B104" s="61" t="s">
        <v>25</v>
      </c>
      <c r="C104" s="62" t="s">
        <v>15</v>
      </c>
      <c r="D104" s="61" t="s">
        <v>28</v>
      </c>
      <c r="E104" s="61" t="s">
        <v>32</v>
      </c>
      <c r="F104" s="61" t="s">
        <v>86</v>
      </c>
      <c r="G104" s="61" t="s">
        <v>48</v>
      </c>
      <c r="H104" s="61" t="s">
        <v>68</v>
      </c>
      <c r="I104" s="61" t="s">
        <v>40</v>
      </c>
      <c r="J104" s="63" t="s">
        <v>100</v>
      </c>
      <c r="K104" s="64">
        <v>2254</v>
      </c>
      <c r="L104" s="80" t="s">
        <v>109</v>
      </c>
      <c r="M104" s="65">
        <f>3053345.72+934000</f>
        <v>3987345.72</v>
      </c>
      <c r="N104" s="65">
        <v>0</v>
      </c>
      <c r="O104" s="124">
        <v>0</v>
      </c>
      <c r="P104" s="157">
        <f t="shared" si="20"/>
        <v>0</v>
      </c>
      <c r="Q104" s="38"/>
      <c r="R104" s="38"/>
    </row>
    <row r="105" spans="1:18" s="55" customFormat="1" ht="46.8" x14ac:dyDescent="0.25">
      <c r="A105" s="60" t="s">
        <v>365</v>
      </c>
      <c r="B105" s="61" t="s">
        <v>25</v>
      </c>
      <c r="C105" s="62" t="s">
        <v>15</v>
      </c>
      <c r="D105" s="61" t="s">
        <v>28</v>
      </c>
      <c r="E105" s="61" t="s">
        <v>32</v>
      </c>
      <c r="F105" s="61" t="s">
        <v>86</v>
      </c>
      <c r="G105" s="61" t="s">
        <v>48</v>
      </c>
      <c r="H105" s="61" t="s">
        <v>68</v>
      </c>
      <c r="I105" s="61" t="s">
        <v>40</v>
      </c>
      <c r="J105" s="63" t="s">
        <v>92</v>
      </c>
      <c r="K105" s="64">
        <v>422</v>
      </c>
      <c r="L105" s="80" t="s">
        <v>53</v>
      </c>
      <c r="M105" s="65">
        <v>15406300</v>
      </c>
      <c r="N105" s="65">
        <v>0</v>
      </c>
      <c r="O105" s="124">
        <v>0</v>
      </c>
      <c r="P105" s="157">
        <f t="shared" si="20"/>
        <v>0</v>
      </c>
      <c r="Q105" s="54"/>
      <c r="R105" s="54"/>
    </row>
    <row r="106" spans="1:18" s="55" customFormat="1" ht="78" x14ac:dyDescent="0.25">
      <c r="A106" s="60" t="s">
        <v>88</v>
      </c>
      <c r="B106" s="61" t="s">
        <v>25</v>
      </c>
      <c r="C106" s="62" t="s">
        <v>15</v>
      </c>
      <c r="D106" s="61" t="s">
        <v>28</v>
      </c>
      <c r="E106" s="61" t="s">
        <v>32</v>
      </c>
      <c r="F106" s="61" t="s">
        <v>86</v>
      </c>
      <c r="G106" s="61" t="s">
        <v>48</v>
      </c>
      <c r="H106" s="61" t="s">
        <v>68</v>
      </c>
      <c r="I106" s="61" t="s">
        <v>40</v>
      </c>
      <c r="J106" s="63" t="s">
        <v>89</v>
      </c>
      <c r="K106" s="64">
        <v>4000</v>
      </c>
      <c r="L106" s="80" t="s">
        <v>109</v>
      </c>
      <c r="M106" s="65">
        <v>20000000</v>
      </c>
      <c r="N106" s="65">
        <v>120000</v>
      </c>
      <c r="O106" s="124">
        <v>120000</v>
      </c>
      <c r="P106" s="157">
        <f t="shared" si="20"/>
        <v>6.0000000000000001E-3</v>
      </c>
      <c r="Q106" s="54"/>
      <c r="R106" s="54"/>
    </row>
    <row r="107" spans="1:18" s="59" customFormat="1" ht="31.2" x14ac:dyDescent="0.25">
      <c r="A107" s="26" t="s">
        <v>238</v>
      </c>
      <c r="B107" s="27" t="s">
        <v>233</v>
      </c>
      <c r="C107" s="27"/>
      <c r="D107" s="27"/>
      <c r="E107" s="27"/>
      <c r="F107" s="27"/>
      <c r="G107" s="27"/>
      <c r="H107" s="27"/>
      <c r="I107" s="27"/>
      <c r="J107" s="100"/>
      <c r="K107" s="101"/>
      <c r="L107" s="100"/>
      <c r="M107" s="31">
        <f t="shared" ref="M107:M119" si="33">M108</f>
        <v>121000000</v>
      </c>
      <c r="N107" s="31">
        <f t="shared" ref="N107:O119" si="34">N108</f>
        <v>0</v>
      </c>
      <c r="O107" s="123">
        <f t="shared" si="34"/>
        <v>0</v>
      </c>
      <c r="P107" s="157">
        <f t="shared" si="20"/>
        <v>0</v>
      </c>
      <c r="Q107" s="58"/>
      <c r="R107" s="58"/>
    </row>
    <row r="108" spans="1:18" s="59" customFormat="1" ht="31.2" x14ac:dyDescent="0.25">
      <c r="A108" s="26" t="s">
        <v>177</v>
      </c>
      <c r="B108" s="27" t="s">
        <v>233</v>
      </c>
      <c r="C108" s="27" t="s">
        <v>15</v>
      </c>
      <c r="D108" s="27"/>
      <c r="E108" s="27"/>
      <c r="F108" s="27"/>
      <c r="G108" s="27"/>
      <c r="H108" s="27"/>
      <c r="I108" s="27"/>
      <c r="J108" s="100"/>
      <c r="K108" s="101"/>
      <c r="L108" s="100"/>
      <c r="M108" s="31">
        <f t="shared" si="33"/>
        <v>121000000</v>
      </c>
      <c r="N108" s="31">
        <f t="shared" si="34"/>
        <v>0</v>
      </c>
      <c r="O108" s="123">
        <f t="shared" si="34"/>
        <v>0</v>
      </c>
      <c r="P108" s="157">
        <f t="shared" si="20"/>
        <v>0</v>
      </c>
      <c r="Q108" s="58"/>
      <c r="R108" s="58"/>
    </row>
    <row r="109" spans="1:18" s="59" customFormat="1" ht="46.8" x14ac:dyDescent="0.25">
      <c r="A109" s="26" t="s">
        <v>237</v>
      </c>
      <c r="B109" s="27" t="s">
        <v>233</v>
      </c>
      <c r="C109" s="27" t="s">
        <v>15</v>
      </c>
      <c r="D109" s="27" t="s">
        <v>34</v>
      </c>
      <c r="E109" s="27"/>
      <c r="F109" s="27"/>
      <c r="G109" s="27"/>
      <c r="H109" s="27"/>
      <c r="I109" s="27"/>
      <c r="J109" s="100"/>
      <c r="K109" s="101"/>
      <c r="L109" s="100"/>
      <c r="M109" s="31">
        <f t="shared" si="33"/>
        <v>121000000</v>
      </c>
      <c r="N109" s="31">
        <f t="shared" si="34"/>
        <v>0</v>
      </c>
      <c r="O109" s="123">
        <f t="shared" si="34"/>
        <v>0</v>
      </c>
      <c r="P109" s="157">
        <f t="shared" si="20"/>
        <v>0</v>
      </c>
      <c r="Q109" s="58"/>
      <c r="R109" s="58"/>
    </row>
    <row r="110" spans="1:18" s="59" customFormat="1" ht="31.2" x14ac:dyDescent="0.25">
      <c r="A110" s="26" t="s">
        <v>31</v>
      </c>
      <c r="B110" s="27" t="s">
        <v>233</v>
      </c>
      <c r="C110" s="27" t="s">
        <v>15</v>
      </c>
      <c r="D110" s="27" t="s">
        <v>34</v>
      </c>
      <c r="E110" s="27" t="s">
        <v>32</v>
      </c>
      <c r="F110" s="27"/>
      <c r="G110" s="27"/>
      <c r="H110" s="27"/>
      <c r="I110" s="27"/>
      <c r="J110" s="100"/>
      <c r="K110" s="101"/>
      <c r="L110" s="100"/>
      <c r="M110" s="31">
        <f t="shared" si="33"/>
        <v>121000000</v>
      </c>
      <c r="N110" s="31">
        <f t="shared" si="34"/>
        <v>0</v>
      </c>
      <c r="O110" s="123">
        <f t="shared" si="34"/>
        <v>0</v>
      </c>
      <c r="P110" s="157">
        <f t="shared" si="20"/>
        <v>0</v>
      </c>
      <c r="Q110" s="58"/>
      <c r="R110" s="58"/>
    </row>
    <row r="111" spans="1:18" s="59" customFormat="1" ht="62.4" x14ac:dyDescent="0.25">
      <c r="A111" s="26" t="s">
        <v>45</v>
      </c>
      <c r="B111" s="27" t="s">
        <v>233</v>
      </c>
      <c r="C111" s="27" t="s">
        <v>15</v>
      </c>
      <c r="D111" s="27" t="s">
        <v>34</v>
      </c>
      <c r="E111" s="27" t="s">
        <v>32</v>
      </c>
      <c r="F111" s="27"/>
      <c r="G111" s="27"/>
      <c r="H111" s="27"/>
      <c r="I111" s="27"/>
      <c r="J111" s="100"/>
      <c r="K111" s="101"/>
      <c r="L111" s="100"/>
      <c r="M111" s="31">
        <f t="shared" si="33"/>
        <v>121000000</v>
      </c>
      <c r="N111" s="31">
        <f t="shared" si="34"/>
        <v>0</v>
      </c>
      <c r="O111" s="123">
        <f t="shared" si="34"/>
        <v>0</v>
      </c>
      <c r="P111" s="157">
        <f t="shared" si="20"/>
        <v>0</v>
      </c>
      <c r="Q111" s="58"/>
      <c r="R111" s="58"/>
    </row>
    <row r="112" spans="1:18" s="59" customFormat="1" x14ac:dyDescent="0.25">
      <c r="A112" s="26" t="s">
        <v>212</v>
      </c>
      <c r="B112" s="27" t="s">
        <v>233</v>
      </c>
      <c r="C112" s="27" t="s">
        <v>15</v>
      </c>
      <c r="D112" s="27" t="s">
        <v>34</v>
      </c>
      <c r="E112" s="27" t="s">
        <v>32</v>
      </c>
      <c r="F112" s="27" t="s">
        <v>28</v>
      </c>
      <c r="G112" s="27"/>
      <c r="H112" s="27"/>
      <c r="I112" s="27"/>
      <c r="J112" s="100"/>
      <c r="K112" s="101"/>
      <c r="L112" s="100"/>
      <c r="M112" s="31">
        <f>M113+M117</f>
        <v>121000000</v>
      </c>
      <c r="N112" s="31">
        <f t="shared" ref="N112:O112" si="35">N113+N117</f>
        <v>0</v>
      </c>
      <c r="O112" s="123">
        <f t="shared" si="35"/>
        <v>0</v>
      </c>
      <c r="P112" s="157">
        <f t="shared" si="20"/>
        <v>0</v>
      </c>
      <c r="Q112" s="58"/>
      <c r="R112" s="58"/>
    </row>
    <row r="113" spans="1:18" s="59" customFormat="1" x14ac:dyDescent="0.25">
      <c r="A113" s="26" t="s">
        <v>211</v>
      </c>
      <c r="B113" s="27" t="s">
        <v>233</v>
      </c>
      <c r="C113" s="27" t="s">
        <v>15</v>
      </c>
      <c r="D113" s="27" t="s">
        <v>34</v>
      </c>
      <c r="E113" s="27" t="s">
        <v>32</v>
      </c>
      <c r="F113" s="27" t="s">
        <v>28</v>
      </c>
      <c r="G113" s="27" t="s">
        <v>63</v>
      </c>
      <c r="H113" s="27"/>
      <c r="I113" s="27"/>
      <c r="J113" s="100"/>
      <c r="K113" s="101"/>
      <c r="L113" s="100"/>
      <c r="M113" s="31">
        <f>M114</f>
        <v>1000000</v>
      </c>
      <c r="N113" s="31">
        <f t="shared" ref="N113:O115" si="36">N114</f>
        <v>0</v>
      </c>
      <c r="O113" s="123">
        <f t="shared" si="36"/>
        <v>0</v>
      </c>
      <c r="P113" s="157">
        <f t="shared" si="20"/>
        <v>0</v>
      </c>
      <c r="Q113" s="58"/>
      <c r="R113" s="58"/>
    </row>
    <row r="114" spans="1:18" s="59" customFormat="1" ht="46.8" x14ac:dyDescent="0.25">
      <c r="A114" s="26" t="s">
        <v>67</v>
      </c>
      <c r="B114" s="27" t="s">
        <v>233</v>
      </c>
      <c r="C114" s="27" t="s">
        <v>15</v>
      </c>
      <c r="D114" s="27" t="s">
        <v>34</v>
      </c>
      <c r="E114" s="27" t="s">
        <v>32</v>
      </c>
      <c r="F114" s="27" t="s">
        <v>28</v>
      </c>
      <c r="G114" s="27" t="s">
        <v>63</v>
      </c>
      <c r="H114" s="27" t="s">
        <v>68</v>
      </c>
      <c r="I114" s="27"/>
      <c r="J114" s="100"/>
      <c r="K114" s="101"/>
      <c r="L114" s="100"/>
      <c r="M114" s="31">
        <f>M115</f>
        <v>1000000</v>
      </c>
      <c r="N114" s="31">
        <f t="shared" si="36"/>
        <v>0</v>
      </c>
      <c r="O114" s="123">
        <f t="shared" si="36"/>
        <v>0</v>
      </c>
      <c r="P114" s="157">
        <f t="shared" si="20"/>
        <v>0</v>
      </c>
      <c r="Q114" s="58"/>
      <c r="R114" s="58"/>
    </row>
    <row r="115" spans="1:18" s="59" customFormat="1" ht="46.8" x14ac:dyDescent="0.25">
      <c r="A115" s="26" t="s">
        <v>39</v>
      </c>
      <c r="B115" s="27" t="s">
        <v>233</v>
      </c>
      <c r="C115" s="27" t="s">
        <v>15</v>
      </c>
      <c r="D115" s="27" t="s">
        <v>34</v>
      </c>
      <c r="E115" s="27" t="s">
        <v>32</v>
      </c>
      <c r="F115" s="27" t="s">
        <v>28</v>
      </c>
      <c r="G115" s="27" t="s">
        <v>63</v>
      </c>
      <c r="H115" s="27" t="s">
        <v>68</v>
      </c>
      <c r="I115" s="27" t="s">
        <v>40</v>
      </c>
      <c r="J115" s="100"/>
      <c r="K115" s="101"/>
      <c r="L115" s="100"/>
      <c r="M115" s="31">
        <f>M116</f>
        <v>1000000</v>
      </c>
      <c r="N115" s="31">
        <f t="shared" si="36"/>
        <v>0</v>
      </c>
      <c r="O115" s="123">
        <f t="shared" si="36"/>
        <v>0</v>
      </c>
      <c r="P115" s="157">
        <f t="shared" si="20"/>
        <v>0</v>
      </c>
      <c r="Q115" s="58"/>
      <c r="R115" s="58"/>
    </row>
    <row r="116" spans="1:18" s="57" customFormat="1" ht="31.2" x14ac:dyDescent="0.25">
      <c r="A116" s="60" t="s">
        <v>366</v>
      </c>
      <c r="B116" s="61" t="s">
        <v>233</v>
      </c>
      <c r="C116" s="61" t="s">
        <v>15</v>
      </c>
      <c r="D116" s="61" t="s">
        <v>34</v>
      </c>
      <c r="E116" s="61" t="s">
        <v>32</v>
      </c>
      <c r="F116" s="61" t="s">
        <v>28</v>
      </c>
      <c r="G116" s="61" t="s">
        <v>63</v>
      </c>
      <c r="H116" s="61" t="s">
        <v>68</v>
      </c>
      <c r="I116" s="61" t="s">
        <v>40</v>
      </c>
      <c r="J116" s="80" t="s">
        <v>92</v>
      </c>
      <c r="K116" s="97" t="s">
        <v>409</v>
      </c>
      <c r="L116" s="80" t="s">
        <v>53</v>
      </c>
      <c r="M116" s="65">
        <v>1000000</v>
      </c>
      <c r="N116" s="65">
        <v>0</v>
      </c>
      <c r="O116" s="124">
        <v>0</v>
      </c>
      <c r="P116" s="157">
        <f t="shared" si="20"/>
        <v>0</v>
      </c>
      <c r="Q116" s="56"/>
      <c r="R116" s="56"/>
    </row>
    <row r="117" spans="1:18" s="59" customFormat="1" x14ac:dyDescent="0.25">
      <c r="A117" s="26" t="s">
        <v>245</v>
      </c>
      <c r="B117" s="27" t="s">
        <v>233</v>
      </c>
      <c r="C117" s="27" t="s">
        <v>15</v>
      </c>
      <c r="D117" s="27" t="s">
        <v>34</v>
      </c>
      <c r="E117" s="27" t="s">
        <v>32</v>
      </c>
      <c r="F117" s="27" t="s">
        <v>28</v>
      </c>
      <c r="G117" s="27" t="s">
        <v>192</v>
      </c>
      <c r="H117" s="27"/>
      <c r="I117" s="27"/>
      <c r="J117" s="100"/>
      <c r="K117" s="101"/>
      <c r="L117" s="100"/>
      <c r="M117" s="31">
        <f t="shared" si="33"/>
        <v>120000000</v>
      </c>
      <c r="N117" s="31">
        <f t="shared" si="34"/>
        <v>0</v>
      </c>
      <c r="O117" s="123">
        <f t="shared" si="34"/>
        <v>0</v>
      </c>
      <c r="P117" s="157">
        <f t="shared" si="20"/>
        <v>0</v>
      </c>
      <c r="Q117" s="58"/>
      <c r="R117" s="58"/>
    </row>
    <row r="118" spans="1:18" s="59" customFormat="1" ht="46.8" x14ac:dyDescent="0.25">
      <c r="A118" s="26" t="s">
        <v>67</v>
      </c>
      <c r="B118" s="27" t="s">
        <v>233</v>
      </c>
      <c r="C118" s="27" t="s">
        <v>15</v>
      </c>
      <c r="D118" s="27" t="s">
        <v>34</v>
      </c>
      <c r="E118" s="27" t="s">
        <v>32</v>
      </c>
      <c r="F118" s="27" t="s">
        <v>28</v>
      </c>
      <c r="G118" s="27" t="s">
        <v>192</v>
      </c>
      <c r="H118" s="27" t="s">
        <v>68</v>
      </c>
      <c r="I118" s="27"/>
      <c r="J118" s="100"/>
      <c r="K118" s="101"/>
      <c r="L118" s="100"/>
      <c r="M118" s="31">
        <f t="shared" si="33"/>
        <v>120000000</v>
      </c>
      <c r="N118" s="31">
        <f t="shared" si="34"/>
        <v>0</v>
      </c>
      <c r="O118" s="123">
        <f t="shared" si="34"/>
        <v>0</v>
      </c>
      <c r="P118" s="157">
        <f t="shared" si="20"/>
        <v>0</v>
      </c>
      <c r="Q118" s="58"/>
      <c r="R118" s="58"/>
    </row>
    <row r="119" spans="1:18" s="59" customFormat="1" ht="46.8" x14ac:dyDescent="0.25">
      <c r="A119" s="26" t="s">
        <v>39</v>
      </c>
      <c r="B119" s="27" t="s">
        <v>233</v>
      </c>
      <c r="C119" s="27" t="s">
        <v>15</v>
      </c>
      <c r="D119" s="27" t="s">
        <v>34</v>
      </c>
      <c r="E119" s="27" t="s">
        <v>32</v>
      </c>
      <c r="F119" s="27" t="s">
        <v>28</v>
      </c>
      <c r="G119" s="27" t="s">
        <v>192</v>
      </c>
      <c r="H119" s="27" t="s">
        <v>68</v>
      </c>
      <c r="I119" s="27" t="s">
        <v>40</v>
      </c>
      <c r="J119" s="100"/>
      <c r="K119" s="101"/>
      <c r="L119" s="100"/>
      <c r="M119" s="31">
        <f t="shared" si="33"/>
        <v>120000000</v>
      </c>
      <c r="N119" s="31">
        <f t="shared" si="34"/>
        <v>0</v>
      </c>
      <c r="O119" s="123">
        <f t="shared" si="34"/>
        <v>0</v>
      </c>
      <c r="P119" s="157">
        <f t="shared" si="20"/>
        <v>0</v>
      </c>
      <c r="Q119" s="58"/>
      <c r="R119" s="58"/>
    </row>
    <row r="120" spans="1:18" s="55" customFormat="1" ht="93.6" x14ac:dyDescent="0.25">
      <c r="A120" s="60" t="s">
        <v>334</v>
      </c>
      <c r="B120" s="61" t="s">
        <v>233</v>
      </c>
      <c r="C120" s="62" t="s">
        <v>15</v>
      </c>
      <c r="D120" s="61" t="s">
        <v>34</v>
      </c>
      <c r="E120" s="61" t="s">
        <v>32</v>
      </c>
      <c r="F120" s="61" t="s">
        <v>28</v>
      </c>
      <c r="G120" s="61" t="s">
        <v>192</v>
      </c>
      <c r="H120" s="61" t="s">
        <v>68</v>
      </c>
      <c r="I120" s="61" t="s">
        <v>40</v>
      </c>
      <c r="J120" s="80" t="s">
        <v>92</v>
      </c>
      <c r="K120" s="64">
        <v>135</v>
      </c>
      <c r="L120" s="80" t="s">
        <v>53</v>
      </c>
      <c r="M120" s="65">
        <v>120000000</v>
      </c>
      <c r="N120" s="65">
        <v>0</v>
      </c>
      <c r="O120" s="124">
        <v>0</v>
      </c>
      <c r="P120" s="157">
        <f t="shared" si="20"/>
        <v>0</v>
      </c>
      <c r="Q120" s="54"/>
      <c r="R120" s="54"/>
    </row>
    <row r="121" spans="1:18" ht="62.4" x14ac:dyDescent="0.25">
      <c r="A121" s="26" t="s">
        <v>101</v>
      </c>
      <c r="B121" s="27" t="s">
        <v>102</v>
      </c>
      <c r="C121" s="27" t="s">
        <v>0</v>
      </c>
      <c r="D121" s="27" t="s">
        <v>0</v>
      </c>
      <c r="E121" s="27" t="s">
        <v>0</v>
      </c>
      <c r="F121" s="27" t="s">
        <v>0</v>
      </c>
      <c r="G121" s="27" t="s">
        <v>0</v>
      </c>
      <c r="H121" s="29" t="s">
        <v>0</v>
      </c>
      <c r="I121" s="29" t="s">
        <v>0</v>
      </c>
      <c r="J121" s="29" t="s">
        <v>0</v>
      </c>
      <c r="K121" s="30" t="s">
        <v>0</v>
      </c>
      <c r="L121" s="29" t="s">
        <v>0</v>
      </c>
      <c r="M121" s="31">
        <f>M122</f>
        <v>169972505.28999999</v>
      </c>
      <c r="N121" s="31">
        <f t="shared" ref="N121:O121" si="37">N122</f>
        <v>10000</v>
      </c>
      <c r="O121" s="31">
        <f t="shared" si="37"/>
        <v>115790</v>
      </c>
      <c r="P121" s="157">
        <f t="shared" si="20"/>
        <v>6.8122782447928233E-4</v>
      </c>
    </row>
    <row r="122" spans="1:18" ht="31.2" x14ac:dyDescent="0.25">
      <c r="A122" s="26" t="s">
        <v>177</v>
      </c>
      <c r="B122" s="27" t="s">
        <v>102</v>
      </c>
      <c r="C122" s="28" t="s">
        <v>15</v>
      </c>
      <c r="D122" s="27" t="s">
        <v>0</v>
      </c>
      <c r="E122" s="27" t="s">
        <v>0</v>
      </c>
      <c r="F122" s="27" t="s">
        <v>0</v>
      </c>
      <c r="G122" s="27" t="s">
        <v>0</v>
      </c>
      <c r="H122" s="29" t="s">
        <v>0</v>
      </c>
      <c r="I122" s="29" t="s">
        <v>0</v>
      </c>
      <c r="J122" s="29" t="s">
        <v>0</v>
      </c>
      <c r="K122" s="30" t="s">
        <v>0</v>
      </c>
      <c r="L122" s="29" t="s">
        <v>0</v>
      </c>
      <c r="M122" s="31">
        <f>M123+M138</f>
        <v>169972505.28999999</v>
      </c>
      <c r="N122" s="31">
        <f>N123+N138</f>
        <v>10000</v>
      </c>
      <c r="O122" s="123">
        <f>O123+O138</f>
        <v>115790</v>
      </c>
      <c r="P122" s="157">
        <f t="shared" ref="P122:P180" si="38">O122/M122</f>
        <v>6.8122782447928233E-4</v>
      </c>
    </row>
    <row r="123" spans="1:18" ht="75.75" customHeight="1" x14ac:dyDescent="0.25">
      <c r="A123" s="26" t="s">
        <v>103</v>
      </c>
      <c r="B123" s="27" t="s">
        <v>102</v>
      </c>
      <c r="C123" s="28" t="s">
        <v>15</v>
      </c>
      <c r="D123" s="27" t="s">
        <v>104</v>
      </c>
      <c r="E123" s="27" t="s">
        <v>0</v>
      </c>
      <c r="F123" s="27" t="s">
        <v>0</v>
      </c>
      <c r="G123" s="27" t="s">
        <v>0</v>
      </c>
      <c r="H123" s="29" t="s">
        <v>0</v>
      </c>
      <c r="I123" s="29" t="s">
        <v>0</v>
      </c>
      <c r="J123" s="29" t="s">
        <v>0</v>
      </c>
      <c r="K123" s="30" t="s">
        <v>0</v>
      </c>
      <c r="L123" s="29" t="s">
        <v>0</v>
      </c>
      <c r="M123" s="31">
        <f t="shared" ref="M123:O128" si="39">M124</f>
        <v>24046771.600000001</v>
      </c>
      <c r="N123" s="31">
        <f t="shared" si="39"/>
        <v>0</v>
      </c>
      <c r="O123" s="123">
        <f t="shared" si="39"/>
        <v>0</v>
      </c>
      <c r="P123" s="157">
        <f t="shared" si="38"/>
        <v>0</v>
      </c>
    </row>
    <row r="124" spans="1:18" ht="31.2" x14ac:dyDescent="0.25">
      <c r="A124" s="26" t="s">
        <v>31</v>
      </c>
      <c r="B124" s="27" t="s">
        <v>102</v>
      </c>
      <c r="C124" s="28" t="s">
        <v>15</v>
      </c>
      <c r="D124" s="27" t="s">
        <v>104</v>
      </c>
      <c r="E124" s="27" t="s">
        <v>32</v>
      </c>
      <c r="F124" s="27" t="s">
        <v>0</v>
      </c>
      <c r="G124" s="27" t="s">
        <v>0</v>
      </c>
      <c r="H124" s="29" t="s">
        <v>0</v>
      </c>
      <c r="I124" s="29" t="s">
        <v>0</v>
      </c>
      <c r="J124" s="29" t="s">
        <v>0</v>
      </c>
      <c r="K124" s="30" t="s">
        <v>0</v>
      </c>
      <c r="L124" s="29" t="s">
        <v>0</v>
      </c>
      <c r="M124" s="31">
        <f t="shared" si="39"/>
        <v>24046771.600000001</v>
      </c>
      <c r="N124" s="31">
        <f t="shared" si="39"/>
        <v>0</v>
      </c>
      <c r="O124" s="123">
        <f t="shared" si="39"/>
        <v>0</v>
      </c>
      <c r="P124" s="157">
        <f t="shared" si="38"/>
        <v>0</v>
      </c>
    </row>
    <row r="125" spans="1:18" ht="69" customHeight="1" x14ac:dyDescent="0.25">
      <c r="A125" s="26" t="s">
        <v>45</v>
      </c>
      <c r="B125" s="27" t="s">
        <v>102</v>
      </c>
      <c r="C125" s="28" t="s">
        <v>15</v>
      </c>
      <c r="D125" s="27" t="s">
        <v>104</v>
      </c>
      <c r="E125" s="27" t="s">
        <v>32</v>
      </c>
      <c r="F125" s="27"/>
      <c r="G125" s="27"/>
      <c r="H125" s="29"/>
      <c r="I125" s="29"/>
      <c r="J125" s="29"/>
      <c r="K125" s="30"/>
      <c r="L125" s="29"/>
      <c r="M125" s="31">
        <f t="shared" si="39"/>
        <v>24046771.600000001</v>
      </c>
      <c r="N125" s="31">
        <f t="shared" si="39"/>
        <v>0</v>
      </c>
      <c r="O125" s="123">
        <f t="shared" si="39"/>
        <v>0</v>
      </c>
      <c r="P125" s="157">
        <f t="shared" si="38"/>
        <v>0</v>
      </c>
    </row>
    <row r="126" spans="1:18" x14ac:dyDescent="0.25">
      <c r="A126" s="77" t="s">
        <v>105</v>
      </c>
      <c r="B126" s="27" t="s">
        <v>102</v>
      </c>
      <c r="C126" s="28" t="s">
        <v>15</v>
      </c>
      <c r="D126" s="27" t="s">
        <v>104</v>
      </c>
      <c r="E126" s="27" t="s">
        <v>32</v>
      </c>
      <c r="F126" s="27" t="s">
        <v>106</v>
      </c>
      <c r="G126" s="27" t="s">
        <v>0</v>
      </c>
      <c r="H126" s="27" t="s">
        <v>0</v>
      </c>
      <c r="I126" s="27" t="s">
        <v>0</v>
      </c>
      <c r="J126" s="27" t="s">
        <v>0</v>
      </c>
      <c r="K126" s="96" t="s">
        <v>0</v>
      </c>
      <c r="L126" s="27" t="s">
        <v>0</v>
      </c>
      <c r="M126" s="31">
        <f t="shared" si="39"/>
        <v>24046771.600000001</v>
      </c>
      <c r="N126" s="31">
        <f t="shared" si="39"/>
        <v>0</v>
      </c>
      <c r="O126" s="123">
        <f t="shared" si="39"/>
        <v>0</v>
      </c>
      <c r="P126" s="157">
        <f t="shared" si="38"/>
        <v>0</v>
      </c>
    </row>
    <row r="127" spans="1:18" x14ac:dyDescent="0.25">
      <c r="A127" s="77" t="s">
        <v>107</v>
      </c>
      <c r="B127" s="27" t="s">
        <v>102</v>
      </c>
      <c r="C127" s="28" t="s">
        <v>15</v>
      </c>
      <c r="D127" s="27" t="s">
        <v>104</v>
      </c>
      <c r="E127" s="27" t="s">
        <v>32</v>
      </c>
      <c r="F127" s="27" t="s">
        <v>106</v>
      </c>
      <c r="G127" s="27" t="s">
        <v>63</v>
      </c>
      <c r="H127" s="27" t="s">
        <v>0</v>
      </c>
      <c r="I127" s="27" t="s">
        <v>0</v>
      </c>
      <c r="J127" s="27" t="s">
        <v>0</v>
      </c>
      <c r="K127" s="96" t="s">
        <v>0</v>
      </c>
      <c r="L127" s="27" t="s">
        <v>0</v>
      </c>
      <c r="M127" s="31">
        <f t="shared" si="39"/>
        <v>24046771.600000001</v>
      </c>
      <c r="N127" s="31">
        <f t="shared" si="39"/>
        <v>0</v>
      </c>
      <c r="O127" s="123">
        <f t="shared" si="39"/>
        <v>0</v>
      </c>
      <c r="P127" s="157">
        <f t="shared" si="38"/>
        <v>0</v>
      </c>
    </row>
    <row r="128" spans="1:18" ht="46.8" x14ac:dyDescent="0.25">
      <c r="A128" s="26" t="s">
        <v>67</v>
      </c>
      <c r="B128" s="27" t="s">
        <v>102</v>
      </c>
      <c r="C128" s="28" t="s">
        <v>15</v>
      </c>
      <c r="D128" s="27" t="s">
        <v>104</v>
      </c>
      <c r="E128" s="27" t="s">
        <v>32</v>
      </c>
      <c r="F128" s="27" t="s">
        <v>106</v>
      </c>
      <c r="G128" s="27" t="s">
        <v>63</v>
      </c>
      <c r="H128" s="27" t="s">
        <v>68</v>
      </c>
      <c r="I128" s="29" t="s">
        <v>0</v>
      </c>
      <c r="J128" s="29" t="s">
        <v>0</v>
      </c>
      <c r="K128" s="30" t="s">
        <v>0</v>
      </c>
      <c r="L128" s="29" t="s">
        <v>0</v>
      </c>
      <c r="M128" s="31">
        <f t="shared" si="39"/>
        <v>24046771.600000001</v>
      </c>
      <c r="N128" s="31">
        <f t="shared" si="39"/>
        <v>0</v>
      </c>
      <c r="O128" s="123">
        <f t="shared" si="39"/>
        <v>0</v>
      </c>
      <c r="P128" s="157">
        <f t="shared" si="38"/>
        <v>0</v>
      </c>
    </row>
    <row r="129" spans="1:18" ht="46.8" x14ac:dyDescent="0.25">
      <c r="A129" s="26" t="s">
        <v>39</v>
      </c>
      <c r="B129" s="27" t="s">
        <v>102</v>
      </c>
      <c r="C129" s="28" t="s">
        <v>15</v>
      </c>
      <c r="D129" s="27" t="s">
        <v>104</v>
      </c>
      <c r="E129" s="27" t="s">
        <v>32</v>
      </c>
      <c r="F129" s="27" t="s">
        <v>106</v>
      </c>
      <c r="G129" s="27" t="s">
        <v>63</v>
      </c>
      <c r="H129" s="27" t="s">
        <v>68</v>
      </c>
      <c r="I129" s="27" t="s">
        <v>40</v>
      </c>
      <c r="J129" s="27" t="s">
        <v>0</v>
      </c>
      <c r="K129" s="96" t="s">
        <v>0</v>
      </c>
      <c r="L129" s="27" t="s">
        <v>0</v>
      </c>
      <c r="M129" s="31">
        <f>M130+M131+M132+M133+M134+M135+M136+M137</f>
        <v>24046771.600000001</v>
      </c>
      <c r="N129" s="31">
        <f t="shared" ref="N129:O129" si="40">N130+N131+N132+N133+N134+N135+N136+N137</f>
        <v>0</v>
      </c>
      <c r="O129" s="31">
        <f t="shared" si="40"/>
        <v>0</v>
      </c>
      <c r="P129" s="157">
        <f t="shared" si="38"/>
        <v>0</v>
      </c>
    </row>
    <row r="130" spans="1:18" ht="62.4" x14ac:dyDescent="0.25">
      <c r="A130" s="60" t="s">
        <v>353</v>
      </c>
      <c r="B130" s="61" t="s">
        <v>102</v>
      </c>
      <c r="C130" s="62" t="s">
        <v>15</v>
      </c>
      <c r="D130" s="61" t="s">
        <v>104</v>
      </c>
      <c r="E130" s="61" t="s">
        <v>32</v>
      </c>
      <c r="F130" s="61" t="s">
        <v>106</v>
      </c>
      <c r="G130" s="61" t="s">
        <v>63</v>
      </c>
      <c r="H130" s="61" t="s">
        <v>68</v>
      </c>
      <c r="I130" s="61" t="s">
        <v>40</v>
      </c>
      <c r="J130" s="63" t="s">
        <v>108</v>
      </c>
      <c r="K130" s="64">
        <v>24</v>
      </c>
      <c r="L130" s="80" t="s">
        <v>184</v>
      </c>
      <c r="M130" s="65">
        <v>500000</v>
      </c>
      <c r="N130" s="65">
        <v>0</v>
      </c>
      <c r="O130" s="124">
        <v>0</v>
      </c>
      <c r="P130" s="157">
        <f t="shared" si="38"/>
        <v>0</v>
      </c>
    </row>
    <row r="131" spans="1:18" ht="62.4" x14ac:dyDescent="0.25">
      <c r="A131" s="60" t="s">
        <v>354</v>
      </c>
      <c r="B131" s="61" t="s">
        <v>102</v>
      </c>
      <c r="C131" s="62" t="s">
        <v>15</v>
      </c>
      <c r="D131" s="61" t="s">
        <v>104</v>
      </c>
      <c r="E131" s="61" t="s">
        <v>32</v>
      </c>
      <c r="F131" s="61" t="s">
        <v>106</v>
      </c>
      <c r="G131" s="61" t="s">
        <v>63</v>
      </c>
      <c r="H131" s="61" t="s">
        <v>68</v>
      </c>
      <c r="I131" s="61" t="s">
        <v>40</v>
      </c>
      <c r="J131" s="63" t="s">
        <v>108</v>
      </c>
      <c r="K131" s="64">
        <v>24</v>
      </c>
      <c r="L131" s="80" t="s">
        <v>184</v>
      </c>
      <c r="M131" s="65">
        <v>500000</v>
      </c>
      <c r="N131" s="65">
        <v>0</v>
      </c>
      <c r="O131" s="124">
        <v>0</v>
      </c>
      <c r="P131" s="157">
        <f t="shared" si="38"/>
        <v>0</v>
      </c>
    </row>
    <row r="132" spans="1:18" s="55" customFormat="1" ht="31.2" x14ac:dyDescent="0.25">
      <c r="A132" s="60" t="s">
        <v>337</v>
      </c>
      <c r="B132" s="61" t="s">
        <v>102</v>
      </c>
      <c r="C132" s="62" t="s">
        <v>15</v>
      </c>
      <c r="D132" s="61" t="s">
        <v>104</v>
      </c>
      <c r="E132" s="61" t="s">
        <v>32</v>
      </c>
      <c r="F132" s="61" t="s">
        <v>106</v>
      </c>
      <c r="G132" s="61" t="s">
        <v>63</v>
      </c>
      <c r="H132" s="61" t="s">
        <v>68</v>
      </c>
      <c r="I132" s="61" t="s">
        <v>40</v>
      </c>
      <c r="J132" s="63" t="s">
        <v>108</v>
      </c>
      <c r="K132" s="64">
        <v>24</v>
      </c>
      <c r="L132" s="80" t="s">
        <v>184</v>
      </c>
      <c r="M132" s="65">
        <v>500000</v>
      </c>
      <c r="N132" s="65">
        <v>0</v>
      </c>
      <c r="O132" s="124">
        <v>0</v>
      </c>
      <c r="P132" s="157">
        <f t="shared" si="38"/>
        <v>0</v>
      </c>
      <c r="Q132" s="54"/>
      <c r="R132" s="54"/>
    </row>
    <row r="133" spans="1:18" s="55" customFormat="1" ht="31.2" x14ac:dyDescent="0.25">
      <c r="A133" s="60" t="s">
        <v>338</v>
      </c>
      <c r="B133" s="61" t="s">
        <v>102</v>
      </c>
      <c r="C133" s="62" t="s">
        <v>15</v>
      </c>
      <c r="D133" s="61" t="s">
        <v>104</v>
      </c>
      <c r="E133" s="61" t="s">
        <v>32</v>
      </c>
      <c r="F133" s="61" t="s">
        <v>106</v>
      </c>
      <c r="G133" s="61" t="s">
        <v>63</v>
      </c>
      <c r="H133" s="61" t="s">
        <v>68</v>
      </c>
      <c r="I133" s="61" t="s">
        <v>40</v>
      </c>
      <c r="J133" s="63" t="s">
        <v>108</v>
      </c>
      <c r="K133" s="64">
        <v>24</v>
      </c>
      <c r="L133" s="80" t="s">
        <v>184</v>
      </c>
      <c r="M133" s="65">
        <v>500000</v>
      </c>
      <c r="N133" s="65">
        <v>0</v>
      </c>
      <c r="O133" s="124">
        <v>0</v>
      </c>
      <c r="P133" s="157">
        <f t="shared" si="38"/>
        <v>0</v>
      </c>
      <c r="Q133" s="54"/>
      <c r="R133" s="54"/>
    </row>
    <row r="134" spans="1:18" s="55" customFormat="1" ht="31.2" x14ac:dyDescent="0.25">
      <c r="A134" s="60" t="s">
        <v>384</v>
      </c>
      <c r="B134" s="61" t="s">
        <v>102</v>
      </c>
      <c r="C134" s="62" t="s">
        <v>15</v>
      </c>
      <c r="D134" s="61" t="s">
        <v>104</v>
      </c>
      <c r="E134" s="61" t="s">
        <v>32</v>
      </c>
      <c r="F134" s="61" t="s">
        <v>106</v>
      </c>
      <c r="G134" s="61" t="s">
        <v>63</v>
      </c>
      <c r="H134" s="61" t="s">
        <v>68</v>
      </c>
      <c r="I134" s="61" t="s">
        <v>40</v>
      </c>
      <c r="J134" s="63" t="s">
        <v>108</v>
      </c>
      <c r="K134" s="64">
        <v>24</v>
      </c>
      <c r="L134" s="80" t="s">
        <v>59</v>
      </c>
      <c r="M134" s="65">
        <v>7662735.2400000002</v>
      </c>
      <c r="N134" s="65">
        <v>0</v>
      </c>
      <c r="O134" s="124">
        <v>0</v>
      </c>
      <c r="P134" s="157">
        <f t="shared" si="38"/>
        <v>0</v>
      </c>
      <c r="Q134" s="54"/>
      <c r="R134" s="54"/>
    </row>
    <row r="135" spans="1:18" s="55" customFormat="1" ht="31.2" x14ac:dyDescent="0.25">
      <c r="A135" s="60" t="s">
        <v>385</v>
      </c>
      <c r="B135" s="61" t="s">
        <v>102</v>
      </c>
      <c r="C135" s="62" t="s">
        <v>15</v>
      </c>
      <c r="D135" s="61" t="s">
        <v>104</v>
      </c>
      <c r="E135" s="61" t="s">
        <v>32</v>
      </c>
      <c r="F135" s="61" t="s">
        <v>106</v>
      </c>
      <c r="G135" s="61" t="s">
        <v>63</v>
      </c>
      <c r="H135" s="61" t="s">
        <v>68</v>
      </c>
      <c r="I135" s="61" t="s">
        <v>40</v>
      </c>
      <c r="J135" s="63" t="s">
        <v>108</v>
      </c>
      <c r="K135" s="64">
        <v>24</v>
      </c>
      <c r="L135" s="80" t="s">
        <v>59</v>
      </c>
      <c r="M135" s="65">
        <v>1880896.36</v>
      </c>
      <c r="N135" s="65">
        <v>0</v>
      </c>
      <c r="O135" s="124">
        <v>0</v>
      </c>
      <c r="P135" s="157">
        <f t="shared" si="38"/>
        <v>0</v>
      </c>
      <c r="Q135" s="54"/>
      <c r="R135" s="54"/>
    </row>
    <row r="136" spans="1:18" s="55" customFormat="1" ht="31.2" x14ac:dyDescent="0.25">
      <c r="A136" s="60" t="s">
        <v>386</v>
      </c>
      <c r="B136" s="61" t="s">
        <v>102</v>
      </c>
      <c r="C136" s="62" t="s">
        <v>15</v>
      </c>
      <c r="D136" s="61" t="s">
        <v>104</v>
      </c>
      <c r="E136" s="61" t="s">
        <v>32</v>
      </c>
      <c r="F136" s="61" t="s">
        <v>106</v>
      </c>
      <c r="G136" s="61" t="s">
        <v>63</v>
      </c>
      <c r="H136" s="61" t="s">
        <v>68</v>
      </c>
      <c r="I136" s="61" t="s">
        <v>40</v>
      </c>
      <c r="J136" s="63" t="s">
        <v>108</v>
      </c>
      <c r="K136" s="64">
        <v>24</v>
      </c>
      <c r="L136" s="80" t="s">
        <v>59</v>
      </c>
      <c r="M136" s="65">
        <v>4901170</v>
      </c>
      <c r="N136" s="65">
        <v>0</v>
      </c>
      <c r="O136" s="124">
        <v>0</v>
      </c>
      <c r="P136" s="157">
        <f t="shared" si="38"/>
        <v>0</v>
      </c>
      <c r="Q136" s="54"/>
      <c r="R136" s="54"/>
    </row>
    <row r="137" spans="1:18" s="55" customFormat="1" ht="31.2" x14ac:dyDescent="0.25">
      <c r="A137" s="60" t="s">
        <v>387</v>
      </c>
      <c r="B137" s="61" t="s">
        <v>102</v>
      </c>
      <c r="C137" s="62" t="s">
        <v>15</v>
      </c>
      <c r="D137" s="61" t="s">
        <v>104</v>
      </c>
      <c r="E137" s="61" t="s">
        <v>32</v>
      </c>
      <c r="F137" s="61" t="s">
        <v>106</v>
      </c>
      <c r="G137" s="61" t="s">
        <v>63</v>
      </c>
      <c r="H137" s="61" t="s">
        <v>68</v>
      </c>
      <c r="I137" s="61" t="s">
        <v>40</v>
      </c>
      <c r="J137" s="63" t="s">
        <v>108</v>
      </c>
      <c r="K137" s="64">
        <v>24</v>
      </c>
      <c r="L137" s="80" t="s">
        <v>59</v>
      </c>
      <c r="M137" s="65">
        <v>7601970</v>
      </c>
      <c r="N137" s="65">
        <v>0</v>
      </c>
      <c r="O137" s="124">
        <v>0</v>
      </c>
      <c r="P137" s="157">
        <f t="shared" si="38"/>
        <v>0</v>
      </c>
      <c r="Q137" s="54"/>
      <c r="R137" s="54"/>
    </row>
    <row r="138" spans="1:18" ht="54.75" customHeight="1" x14ac:dyDescent="0.25">
      <c r="A138" s="26" t="s">
        <v>110</v>
      </c>
      <c r="B138" s="27" t="s">
        <v>102</v>
      </c>
      <c r="C138" s="28" t="s">
        <v>15</v>
      </c>
      <c r="D138" s="27" t="s">
        <v>86</v>
      </c>
      <c r="E138" s="27" t="s">
        <v>0</v>
      </c>
      <c r="F138" s="27" t="s">
        <v>0</v>
      </c>
      <c r="G138" s="27" t="s">
        <v>0</v>
      </c>
      <c r="H138" s="29" t="s">
        <v>0</v>
      </c>
      <c r="I138" s="29" t="s">
        <v>0</v>
      </c>
      <c r="J138" s="29" t="s">
        <v>0</v>
      </c>
      <c r="K138" s="30" t="s">
        <v>0</v>
      </c>
      <c r="L138" s="29" t="s">
        <v>0</v>
      </c>
      <c r="M138" s="31">
        <f t="shared" ref="M138:M143" si="41">M139</f>
        <v>145925733.69</v>
      </c>
      <c r="N138" s="31">
        <f t="shared" ref="N138:O138" si="42">N139</f>
        <v>10000</v>
      </c>
      <c r="O138" s="123">
        <f t="shared" si="42"/>
        <v>115790</v>
      </c>
      <c r="P138" s="157">
        <f t="shared" si="38"/>
        <v>7.9348581687436028E-4</v>
      </c>
    </row>
    <row r="139" spans="1:18" ht="31.2" x14ac:dyDescent="0.25">
      <c r="A139" s="26" t="s">
        <v>31</v>
      </c>
      <c r="B139" s="27" t="s">
        <v>102</v>
      </c>
      <c r="C139" s="28" t="s">
        <v>15</v>
      </c>
      <c r="D139" s="27" t="s">
        <v>86</v>
      </c>
      <c r="E139" s="27" t="s">
        <v>32</v>
      </c>
      <c r="F139" s="27" t="s">
        <v>0</v>
      </c>
      <c r="G139" s="27" t="s">
        <v>0</v>
      </c>
      <c r="H139" s="29" t="s">
        <v>0</v>
      </c>
      <c r="I139" s="29" t="s">
        <v>0</v>
      </c>
      <c r="J139" s="29" t="s">
        <v>0</v>
      </c>
      <c r="K139" s="30" t="s">
        <v>0</v>
      </c>
      <c r="L139" s="29" t="s">
        <v>0</v>
      </c>
      <c r="M139" s="31">
        <f t="shared" si="41"/>
        <v>145925733.69</v>
      </c>
      <c r="N139" s="31">
        <f t="shared" ref="N139:O139" si="43">N140</f>
        <v>10000</v>
      </c>
      <c r="O139" s="123">
        <f t="shared" si="43"/>
        <v>115790</v>
      </c>
      <c r="P139" s="157">
        <f t="shared" si="38"/>
        <v>7.9348581687436028E-4</v>
      </c>
    </row>
    <row r="140" spans="1:18" ht="64.5" customHeight="1" x14ac:dyDescent="0.25">
      <c r="A140" s="26" t="s">
        <v>176</v>
      </c>
      <c r="B140" s="27" t="s">
        <v>102</v>
      </c>
      <c r="C140" s="28" t="s">
        <v>15</v>
      </c>
      <c r="D140" s="27" t="s">
        <v>86</v>
      </c>
      <c r="E140" s="27" t="s">
        <v>32</v>
      </c>
      <c r="F140" s="27"/>
      <c r="G140" s="27"/>
      <c r="H140" s="29"/>
      <c r="I140" s="29"/>
      <c r="J140" s="29"/>
      <c r="K140" s="30"/>
      <c r="L140" s="29"/>
      <c r="M140" s="31">
        <f t="shared" si="41"/>
        <v>145925733.69</v>
      </c>
      <c r="N140" s="31">
        <f t="shared" ref="N140:O140" si="44">N141</f>
        <v>10000</v>
      </c>
      <c r="O140" s="123">
        <f t="shared" si="44"/>
        <v>115790</v>
      </c>
      <c r="P140" s="157">
        <f t="shared" si="38"/>
        <v>7.9348581687436028E-4</v>
      </c>
    </row>
    <row r="141" spans="1:18" x14ac:dyDescent="0.25">
      <c r="A141" s="77" t="s">
        <v>33</v>
      </c>
      <c r="B141" s="27" t="s">
        <v>102</v>
      </c>
      <c r="C141" s="28" t="s">
        <v>15</v>
      </c>
      <c r="D141" s="27" t="s">
        <v>86</v>
      </c>
      <c r="E141" s="27" t="s">
        <v>32</v>
      </c>
      <c r="F141" s="27" t="s">
        <v>34</v>
      </c>
      <c r="G141" s="27" t="s">
        <v>0</v>
      </c>
      <c r="H141" s="27" t="s">
        <v>0</v>
      </c>
      <c r="I141" s="27" t="s">
        <v>0</v>
      </c>
      <c r="J141" s="27" t="s">
        <v>0</v>
      </c>
      <c r="K141" s="96" t="s">
        <v>0</v>
      </c>
      <c r="L141" s="27" t="s">
        <v>0</v>
      </c>
      <c r="M141" s="99">
        <f t="shared" si="41"/>
        <v>145925733.69</v>
      </c>
      <c r="N141" s="99">
        <f t="shared" ref="N141:O143" si="45">N142</f>
        <v>10000</v>
      </c>
      <c r="O141" s="126">
        <f t="shared" si="45"/>
        <v>115790</v>
      </c>
      <c r="P141" s="157">
        <f t="shared" si="38"/>
        <v>7.9348581687436028E-4</v>
      </c>
    </row>
    <row r="142" spans="1:18" ht="31.5" customHeight="1" x14ac:dyDescent="0.25">
      <c r="A142" s="77" t="s">
        <v>35</v>
      </c>
      <c r="B142" s="27" t="s">
        <v>102</v>
      </c>
      <c r="C142" s="28" t="s">
        <v>15</v>
      </c>
      <c r="D142" s="27" t="s">
        <v>86</v>
      </c>
      <c r="E142" s="27" t="s">
        <v>32</v>
      </c>
      <c r="F142" s="27" t="s">
        <v>34</v>
      </c>
      <c r="G142" s="27" t="s">
        <v>36</v>
      </c>
      <c r="H142" s="27" t="s">
        <v>0</v>
      </c>
      <c r="I142" s="27" t="s">
        <v>0</v>
      </c>
      <c r="J142" s="27" t="s">
        <v>0</v>
      </c>
      <c r="K142" s="96" t="s">
        <v>0</v>
      </c>
      <c r="L142" s="27" t="s">
        <v>0</v>
      </c>
      <c r="M142" s="31">
        <f t="shared" si="41"/>
        <v>145925733.69</v>
      </c>
      <c r="N142" s="31">
        <f t="shared" si="45"/>
        <v>10000</v>
      </c>
      <c r="O142" s="123">
        <f t="shared" si="45"/>
        <v>115790</v>
      </c>
      <c r="P142" s="157">
        <f t="shared" si="38"/>
        <v>7.9348581687436028E-4</v>
      </c>
    </row>
    <row r="143" spans="1:18" ht="46.8" x14ac:dyDescent="0.25">
      <c r="A143" s="26" t="s">
        <v>111</v>
      </c>
      <c r="B143" s="27" t="s">
        <v>102</v>
      </c>
      <c r="C143" s="28" t="s">
        <v>15</v>
      </c>
      <c r="D143" s="27" t="s">
        <v>86</v>
      </c>
      <c r="E143" s="27" t="s">
        <v>32</v>
      </c>
      <c r="F143" s="27" t="s">
        <v>34</v>
      </c>
      <c r="G143" s="27" t="s">
        <v>36</v>
      </c>
      <c r="H143" s="27" t="s">
        <v>112</v>
      </c>
      <c r="I143" s="29" t="s">
        <v>0</v>
      </c>
      <c r="J143" s="29" t="s">
        <v>0</v>
      </c>
      <c r="K143" s="30" t="s">
        <v>0</v>
      </c>
      <c r="L143" s="29" t="s">
        <v>0</v>
      </c>
      <c r="M143" s="31">
        <f t="shared" si="41"/>
        <v>145925733.69</v>
      </c>
      <c r="N143" s="31">
        <f t="shared" si="45"/>
        <v>10000</v>
      </c>
      <c r="O143" s="123">
        <f t="shared" si="45"/>
        <v>115790</v>
      </c>
      <c r="P143" s="157">
        <f t="shared" si="38"/>
        <v>7.9348581687436028E-4</v>
      </c>
    </row>
    <row r="144" spans="1:18" ht="46.8" x14ac:dyDescent="0.25">
      <c r="A144" s="26" t="s">
        <v>39</v>
      </c>
      <c r="B144" s="27" t="s">
        <v>102</v>
      </c>
      <c r="C144" s="28" t="s">
        <v>15</v>
      </c>
      <c r="D144" s="27" t="s">
        <v>86</v>
      </c>
      <c r="E144" s="27" t="s">
        <v>32</v>
      </c>
      <c r="F144" s="27" t="s">
        <v>34</v>
      </c>
      <c r="G144" s="27" t="s">
        <v>36</v>
      </c>
      <c r="H144" s="27" t="s">
        <v>112</v>
      </c>
      <c r="I144" s="27" t="s">
        <v>40</v>
      </c>
      <c r="J144" s="27" t="s">
        <v>0</v>
      </c>
      <c r="K144" s="96" t="s">
        <v>0</v>
      </c>
      <c r="L144" s="27" t="s">
        <v>0</v>
      </c>
      <c r="M144" s="31">
        <f>M145+M146+M147</f>
        <v>145925733.69</v>
      </c>
      <c r="N144" s="31">
        <f t="shared" ref="N144:O144" si="46">N145+N146+N147</f>
        <v>10000</v>
      </c>
      <c r="O144" s="123">
        <f t="shared" si="46"/>
        <v>115790</v>
      </c>
      <c r="P144" s="157">
        <f t="shared" si="38"/>
        <v>7.9348581687436028E-4</v>
      </c>
    </row>
    <row r="145" spans="1:18" s="32" customFormat="1" ht="46.8" x14ac:dyDescent="0.25">
      <c r="A145" s="60" t="s">
        <v>113</v>
      </c>
      <c r="B145" s="61" t="s">
        <v>102</v>
      </c>
      <c r="C145" s="62" t="s">
        <v>15</v>
      </c>
      <c r="D145" s="61" t="s">
        <v>86</v>
      </c>
      <c r="E145" s="61" t="s">
        <v>32</v>
      </c>
      <c r="F145" s="61" t="s">
        <v>34</v>
      </c>
      <c r="G145" s="61" t="s">
        <v>36</v>
      </c>
      <c r="H145" s="61" t="s">
        <v>112</v>
      </c>
      <c r="I145" s="61" t="s">
        <v>40</v>
      </c>
      <c r="J145" s="63" t="s">
        <v>114</v>
      </c>
      <c r="K145" s="66">
        <v>0.91800000000000004</v>
      </c>
      <c r="L145" s="63" t="s">
        <v>109</v>
      </c>
      <c r="M145" s="65">
        <v>4164423.69</v>
      </c>
      <c r="N145" s="65">
        <v>0</v>
      </c>
      <c r="O145" s="124">
        <v>0</v>
      </c>
      <c r="P145" s="157">
        <f t="shared" si="38"/>
        <v>0</v>
      </c>
      <c r="Q145" s="38"/>
      <c r="R145" s="38"/>
    </row>
    <row r="146" spans="1:18" s="32" customFormat="1" ht="46.8" x14ac:dyDescent="0.25">
      <c r="A146" s="60" t="s">
        <v>115</v>
      </c>
      <c r="B146" s="61" t="s">
        <v>102</v>
      </c>
      <c r="C146" s="62" t="s">
        <v>15</v>
      </c>
      <c r="D146" s="61" t="s">
        <v>86</v>
      </c>
      <c r="E146" s="61" t="s">
        <v>32</v>
      </c>
      <c r="F146" s="61" t="s">
        <v>34</v>
      </c>
      <c r="G146" s="61" t="s">
        <v>36</v>
      </c>
      <c r="H146" s="61" t="s">
        <v>112</v>
      </c>
      <c r="I146" s="61" t="s">
        <v>40</v>
      </c>
      <c r="J146" s="63" t="s">
        <v>114</v>
      </c>
      <c r="K146" s="64">
        <v>4.42</v>
      </c>
      <c r="L146" s="63" t="s">
        <v>53</v>
      </c>
      <c r="M146" s="65">
        <f>52400000-4164423.69-7574766.31</f>
        <v>40660810</v>
      </c>
      <c r="N146" s="65">
        <v>0</v>
      </c>
      <c r="O146" s="124">
        <v>0</v>
      </c>
      <c r="P146" s="157">
        <f t="shared" si="38"/>
        <v>0</v>
      </c>
      <c r="Q146" s="38"/>
      <c r="R146" s="38"/>
    </row>
    <row r="147" spans="1:18" s="32" customFormat="1" ht="46.8" x14ac:dyDescent="0.25">
      <c r="A147" s="60" t="s">
        <v>116</v>
      </c>
      <c r="B147" s="61" t="s">
        <v>102</v>
      </c>
      <c r="C147" s="62" t="s">
        <v>15</v>
      </c>
      <c r="D147" s="61" t="s">
        <v>86</v>
      </c>
      <c r="E147" s="61" t="s">
        <v>32</v>
      </c>
      <c r="F147" s="61" t="s">
        <v>34</v>
      </c>
      <c r="G147" s="61" t="s">
        <v>36</v>
      </c>
      <c r="H147" s="61" t="s">
        <v>112</v>
      </c>
      <c r="I147" s="61" t="s">
        <v>40</v>
      </c>
      <c r="J147" s="63" t="s">
        <v>114</v>
      </c>
      <c r="K147" s="66">
        <v>1.2729999999999999</v>
      </c>
      <c r="L147" s="63" t="s">
        <v>59</v>
      </c>
      <c r="M147" s="65">
        <f>83290910+17809590</f>
        <v>101100500</v>
      </c>
      <c r="N147" s="65">
        <v>10000</v>
      </c>
      <c r="O147" s="124">
        <v>115790</v>
      </c>
      <c r="P147" s="157">
        <f t="shared" si="38"/>
        <v>1.1452960173292911E-3</v>
      </c>
      <c r="Q147" s="38"/>
      <c r="R147" s="38"/>
    </row>
    <row r="148" spans="1:18" s="76" customFormat="1" ht="31.2" x14ac:dyDescent="0.25">
      <c r="A148" s="26" t="s">
        <v>390</v>
      </c>
      <c r="B148" s="27" t="s">
        <v>391</v>
      </c>
      <c r="C148" s="27" t="s">
        <v>0</v>
      </c>
      <c r="D148" s="27" t="s">
        <v>0</v>
      </c>
      <c r="E148" s="27" t="s">
        <v>0</v>
      </c>
      <c r="F148" s="27" t="s">
        <v>0</v>
      </c>
      <c r="G148" s="27" t="s">
        <v>0</v>
      </c>
      <c r="H148" s="27" t="s">
        <v>0</v>
      </c>
      <c r="I148" s="27" t="s">
        <v>0</v>
      </c>
      <c r="J148" s="100" t="s">
        <v>0</v>
      </c>
      <c r="K148" s="102" t="s">
        <v>0</v>
      </c>
      <c r="L148" s="100" t="s">
        <v>0</v>
      </c>
      <c r="M148" s="31">
        <f t="shared" ref="M148:M156" si="47">M149</f>
        <v>900000</v>
      </c>
      <c r="N148" s="31">
        <f t="shared" ref="N148:O156" si="48">N149</f>
        <v>0</v>
      </c>
      <c r="O148" s="123">
        <f t="shared" si="48"/>
        <v>0</v>
      </c>
      <c r="P148" s="157">
        <f t="shared" si="38"/>
        <v>0</v>
      </c>
      <c r="Q148" s="75"/>
      <c r="R148" s="75"/>
    </row>
    <row r="149" spans="1:18" s="76" customFormat="1" ht="31.2" x14ac:dyDescent="0.25">
      <c r="A149" s="26" t="s">
        <v>177</v>
      </c>
      <c r="B149" s="27" t="s">
        <v>391</v>
      </c>
      <c r="C149" s="27" t="s">
        <v>15</v>
      </c>
      <c r="D149" s="27" t="s">
        <v>0</v>
      </c>
      <c r="E149" s="27" t="s">
        <v>0</v>
      </c>
      <c r="F149" s="27" t="s">
        <v>0</v>
      </c>
      <c r="G149" s="27" t="s">
        <v>0</v>
      </c>
      <c r="H149" s="27" t="s">
        <v>0</v>
      </c>
      <c r="I149" s="27" t="s">
        <v>0</v>
      </c>
      <c r="J149" s="100" t="s">
        <v>0</v>
      </c>
      <c r="K149" s="102" t="s">
        <v>0</v>
      </c>
      <c r="L149" s="100" t="s">
        <v>0</v>
      </c>
      <c r="M149" s="31">
        <f t="shared" si="47"/>
        <v>900000</v>
      </c>
      <c r="N149" s="31">
        <f t="shared" si="48"/>
        <v>0</v>
      </c>
      <c r="O149" s="123">
        <f t="shared" si="48"/>
        <v>0</v>
      </c>
      <c r="P149" s="157">
        <f t="shared" si="38"/>
        <v>0</v>
      </c>
      <c r="Q149" s="75"/>
      <c r="R149" s="75"/>
    </row>
    <row r="150" spans="1:18" s="76" customFormat="1" ht="31.2" x14ac:dyDescent="0.25">
      <c r="A150" s="26" t="s">
        <v>392</v>
      </c>
      <c r="B150" s="27" t="s">
        <v>391</v>
      </c>
      <c r="C150" s="27" t="s">
        <v>15</v>
      </c>
      <c r="D150" s="27" t="s">
        <v>63</v>
      </c>
      <c r="E150" s="27" t="s">
        <v>0</v>
      </c>
      <c r="F150" s="27" t="s">
        <v>0</v>
      </c>
      <c r="G150" s="27" t="s">
        <v>0</v>
      </c>
      <c r="H150" s="27" t="s">
        <v>0</v>
      </c>
      <c r="I150" s="27" t="s">
        <v>0</v>
      </c>
      <c r="J150" s="100" t="s">
        <v>0</v>
      </c>
      <c r="K150" s="102" t="s">
        <v>0</v>
      </c>
      <c r="L150" s="100" t="s">
        <v>0</v>
      </c>
      <c r="M150" s="31">
        <f t="shared" si="47"/>
        <v>900000</v>
      </c>
      <c r="N150" s="31">
        <f t="shared" si="48"/>
        <v>0</v>
      </c>
      <c r="O150" s="123">
        <f t="shared" si="48"/>
        <v>0</v>
      </c>
      <c r="P150" s="157">
        <f t="shared" si="38"/>
        <v>0</v>
      </c>
      <c r="Q150" s="75"/>
      <c r="R150" s="75"/>
    </row>
    <row r="151" spans="1:18" s="76" customFormat="1" ht="31.2" x14ac:dyDescent="0.25">
      <c r="A151" s="26" t="s">
        <v>31</v>
      </c>
      <c r="B151" s="27" t="s">
        <v>391</v>
      </c>
      <c r="C151" s="27" t="s">
        <v>15</v>
      </c>
      <c r="D151" s="27" t="s">
        <v>63</v>
      </c>
      <c r="E151" s="27" t="s">
        <v>32</v>
      </c>
      <c r="F151" s="27" t="s">
        <v>0</v>
      </c>
      <c r="G151" s="27" t="s">
        <v>0</v>
      </c>
      <c r="H151" s="27" t="s">
        <v>0</v>
      </c>
      <c r="I151" s="27" t="s">
        <v>0</v>
      </c>
      <c r="J151" s="100" t="s">
        <v>0</v>
      </c>
      <c r="K151" s="102" t="s">
        <v>0</v>
      </c>
      <c r="L151" s="100" t="s">
        <v>0</v>
      </c>
      <c r="M151" s="31">
        <f t="shared" si="47"/>
        <v>900000</v>
      </c>
      <c r="N151" s="31">
        <f t="shared" si="48"/>
        <v>0</v>
      </c>
      <c r="O151" s="123">
        <f t="shared" si="48"/>
        <v>0</v>
      </c>
      <c r="P151" s="157">
        <f t="shared" si="38"/>
        <v>0</v>
      </c>
      <c r="Q151" s="75"/>
      <c r="R151" s="75"/>
    </row>
    <row r="152" spans="1:18" s="76" customFormat="1" ht="62.4" x14ac:dyDescent="0.25">
      <c r="A152" s="26" t="s">
        <v>45</v>
      </c>
      <c r="B152" s="27" t="s">
        <v>391</v>
      </c>
      <c r="C152" s="27" t="s">
        <v>15</v>
      </c>
      <c r="D152" s="27" t="s">
        <v>63</v>
      </c>
      <c r="E152" s="27" t="s">
        <v>32</v>
      </c>
      <c r="F152" s="27" t="s">
        <v>0</v>
      </c>
      <c r="G152" s="27" t="s">
        <v>0</v>
      </c>
      <c r="H152" s="27" t="s">
        <v>0</v>
      </c>
      <c r="I152" s="27" t="s">
        <v>0</v>
      </c>
      <c r="J152" s="100" t="s">
        <v>0</v>
      </c>
      <c r="K152" s="102" t="s">
        <v>0</v>
      </c>
      <c r="L152" s="100" t="s">
        <v>0</v>
      </c>
      <c r="M152" s="31">
        <f t="shared" si="47"/>
        <v>900000</v>
      </c>
      <c r="N152" s="31">
        <f t="shared" si="48"/>
        <v>0</v>
      </c>
      <c r="O152" s="123">
        <f t="shared" si="48"/>
        <v>0</v>
      </c>
      <c r="P152" s="157">
        <f t="shared" si="38"/>
        <v>0</v>
      </c>
      <c r="Q152" s="75"/>
      <c r="R152" s="75"/>
    </row>
    <row r="153" spans="1:18" s="76" customFormat="1" x14ac:dyDescent="0.25">
      <c r="A153" s="26" t="s">
        <v>393</v>
      </c>
      <c r="B153" s="27" t="s">
        <v>391</v>
      </c>
      <c r="C153" s="27" t="s">
        <v>15</v>
      </c>
      <c r="D153" s="27" t="s">
        <v>63</v>
      </c>
      <c r="E153" s="27" t="s">
        <v>32</v>
      </c>
      <c r="F153" s="27" t="s">
        <v>175</v>
      </c>
      <c r="G153" s="27" t="s">
        <v>0</v>
      </c>
      <c r="H153" s="27" t="s">
        <v>0</v>
      </c>
      <c r="I153" s="27" t="s">
        <v>0</v>
      </c>
      <c r="J153" s="100" t="s">
        <v>0</v>
      </c>
      <c r="K153" s="102" t="s">
        <v>0</v>
      </c>
      <c r="L153" s="100" t="s">
        <v>0</v>
      </c>
      <c r="M153" s="31">
        <f t="shared" si="47"/>
        <v>900000</v>
      </c>
      <c r="N153" s="31">
        <f t="shared" si="48"/>
        <v>0</v>
      </c>
      <c r="O153" s="123">
        <f t="shared" si="48"/>
        <v>0</v>
      </c>
      <c r="P153" s="157">
        <f t="shared" si="38"/>
        <v>0</v>
      </c>
      <c r="Q153" s="75"/>
      <c r="R153" s="75"/>
    </row>
    <row r="154" spans="1:18" s="76" customFormat="1" x14ac:dyDescent="0.25">
      <c r="A154" s="26" t="s">
        <v>394</v>
      </c>
      <c r="B154" s="27" t="s">
        <v>391</v>
      </c>
      <c r="C154" s="27" t="s">
        <v>15</v>
      </c>
      <c r="D154" s="27" t="s">
        <v>63</v>
      </c>
      <c r="E154" s="27" t="s">
        <v>32</v>
      </c>
      <c r="F154" s="27" t="s">
        <v>175</v>
      </c>
      <c r="G154" s="27" t="s">
        <v>63</v>
      </c>
      <c r="H154" s="27" t="s">
        <v>0</v>
      </c>
      <c r="I154" s="27" t="s">
        <v>0</v>
      </c>
      <c r="J154" s="100" t="s">
        <v>0</v>
      </c>
      <c r="K154" s="102" t="s">
        <v>0</v>
      </c>
      <c r="L154" s="100" t="s">
        <v>0</v>
      </c>
      <c r="M154" s="31">
        <f t="shared" si="47"/>
        <v>900000</v>
      </c>
      <c r="N154" s="31">
        <f t="shared" si="48"/>
        <v>0</v>
      </c>
      <c r="O154" s="123">
        <f t="shared" si="48"/>
        <v>0</v>
      </c>
      <c r="P154" s="157">
        <f t="shared" si="38"/>
        <v>0</v>
      </c>
      <c r="Q154" s="75"/>
      <c r="R154" s="75"/>
    </row>
    <row r="155" spans="1:18" s="76" customFormat="1" ht="46.8" x14ac:dyDescent="0.25">
      <c r="A155" s="26" t="s">
        <v>67</v>
      </c>
      <c r="B155" s="27" t="s">
        <v>391</v>
      </c>
      <c r="C155" s="27" t="s">
        <v>15</v>
      </c>
      <c r="D155" s="27" t="s">
        <v>63</v>
      </c>
      <c r="E155" s="27" t="s">
        <v>32</v>
      </c>
      <c r="F155" s="27" t="s">
        <v>175</v>
      </c>
      <c r="G155" s="27" t="s">
        <v>63</v>
      </c>
      <c r="H155" s="27" t="s">
        <v>68</v>
      </c>
      <c r="I155" s="27" t="s">
        <v>0</v>
      </c>
      <c r="J155" s="100" t="s">
        <v>0</v>
      </c>
      <c r="K155" s="102" t="s">
        <v>0</v>
      </c>
      <c r="L155" s="100" t="s">
        <v>0</v>
      </c>
      <c r="M155" s="31">
        <f t="shared" si="47"/>
        <v>900000</v>
      </c>
      <c r="N155" s="31">
        <f t="shared" si="48"/>
        <v>0</v>
      </c>
      <c r="O155" s="123">
        <f t="shared" si="48"/>
        <v>0</v>
      </c>
      <c r="P155" s="157">
        <f t="shared" si="38"/>
        <v>0</v>
      </c>
      <c r="Q155" s="75"/>
      <c r="R155" s="75"/>
    </row>
    <row r="156" spans="1:18" s="76" customFormat="1" ht="46.8" x14ac:dyDescent="0.25">
      <c r="A156" s="26" t="s">
        <v>39</v>
      </c>
      <c r="B156" s="27" t="s">
        <v>391</v>
      </c>
      <c r="C156" s="27" t="s">
        <v>15</v>
      </c>
      <c r="D156" s="27" t="s">
        <v>63</v>
      </c>
      <c r="E156" s="27" t="s">
        <v>32</v>
      </c>
      <c r="F156" s="27" t="s">
        <v>175</v>
      </c>
      <c r="G156" s="27" t="s">
        <v>63</v>
      </c>
      <c r="H156" s="27" t="s">
        <v>68</v>
      </c>
      <c r="I156" s="27" t="s">
        <v>40</v>
      </c>
      <c r="J156" s="100" t="s">
        <v>0</v>
      </c>
      <c r="K156" s="102" t="s">
        <v>0</v>
      </c>
      <c r="L156" s="100" t="s">
        <v>0</v>
      </c>
      <c r="M156" s="31">
        <f t="shared" si="47"/>
        <v>900000</v>
      </c>
      <c r="N156" s="31">
        <f t="shared" si="48"/>
        <v>0</v>
      </c>
      <c r="O156" s="123">
        <f t="shared" si="48"/>
        <v>0</v>
      </c>
      <c r="P156" s="157">
        <f t="shared" si="38"/>
        <v>0</v>
      </c>
      <c r="Q156" s="75"/>
      <c r="R156" s="75"/>
    </row>
    <row r="157" spans="1:18" s="55" customFormat="1" ht="46.8" x14ac:dyDescent="0.25">
      <c r="A157" s="60" t="s">
        <v>395</v>
      </c>
      <c r="B157" s="61" t="s">
        <v>391</v>
      </c>
      <c r="C157" s="62" t="s">
        <v>15</v>
      </c>
      <c r="D157" s="61" t="s">
        <v>63</v>
      </c>
      <c r="E157" s="61" t="s">
        <v>32</v>
      </c>
      <c r="F157" s="61" t="s">
        <v>175</v>
      </c>
      <c r="G157" s="61" t="s">
        <v>63</v>
      </c>
      <c r="H157" s="61" t="s">
        <v>68</v>
      </c>
      <c r="I157" s="61" t="s">
        <v>40</v>
      </c>
      <c r="J157" s="63" t="s">
        <v>92</v>
      </c>
      <c r="K157" s="66" t="s">
        <v>396</v>
      </c>
      <c r="L157" s="80" t="s">
        <v>53</v>
      </c>
      <c r="M157" s="65">
        <v>900000</v>
      </c>
      <c r="N157" s="65">
        <v>0</v>
      </c>
      <c r="O157" s="124">
        <v>0</v>
      </c>
      <c r="P157" s="157">
        <f t="shared" si="38"/>
        <v>0</v>
      </c>
      <c r="Q157" s="54"/>
      <c r="R157" s="54"/>
    </row>
    <row r="158" spans="1:18" ht="31.2" x14ac:dyDescent="0.25">
      <c r="A158" s="26" t="s">
        <v>117</v>
      </c>
      <c r="B158" s="27" t="s">
        <v>118</v>
      </c>
      <c r="C158" s="27" t="s">
        <v>0</v>
      </c>
      <c r="D158" s="27" t="s">
        <v>0</v>
      </c>
      <c r="E158" s="27" t="s">
        <v>0</v>
      </c>
      <c r="F158" s="27" t="s">
        <v>0</v>
      </c>
      <c r="G158" s="27" t="s">
        <v>0</v>
      </c>
      <c r="H158" s="29" t="s">
        <v>0</v>
      </c>
      <c r="I158" s="29" t="s">
        <v>0</v>
      </c>
      <c r="J158" s="29" t="s">
        <v>0</v>
      </c>
      <c r="K158" s="30" t="s">
        <v>0</v>
      </c>
      <c r="L158" s="29" t="s">
        <v>0</v>
      </c>
      <c r="M158" s="31">
        <f t="shared" ref="M158:M163" si="49">M159</f>
        <v>407247070.70000005</v>
      </c>
      <c r="N158" s="31">
        <f t="shared" ref="N158:O158" si="50">N159</f>
        <v>35261873.089999996</v>
      </c>
      <c r="O158" s="123">
        <f t="shared" si="50"/>
        <v>35261873.089999996</v>
      </c>
      <c r="P158" s="157">
        <f t="shared" si="38"/>
        <v>8.6585946534593436E-2</v>
      </c>
    </row>
    <row r="159" spans="1:18" ht="31.2" x14ac:dyDescent="0.25">
      <c r="A159" s="26" t="s">
        <v>178</v>
      </c>
      <c r="B159" s="27" t="s">
        <v>118</v>
      </c>
      <c r="C159" s="27" t="s">
        <v>12</v>
      </c>
      <c r="D159" s="27" t="s">
        <v>0</v>
      </c>
      <c r="E159" s="27" t="s">
        <v>0</v>
      </c>
      <c r="F159" s="27" t="s">
        <v>0</v>
      </c>
      <c r="G159" s="27" t="s">
        <v>0</v>
      </c>
      <c r="H159" s="29" t="s">
        <v>0</v>
      </c>
      <c r="I159" s="29" t="s">
        <v>0</v>
      </c>
      <c r="J159" s="29" t="s">
        <v>0</v>
      </c>
      <c r="K159" s="30" t="s">
        <v>0</v>
      </c>
      <c r="L159" s="29" t="s">
        <v>0</v>
      </c>
      <c r="M159" s="31">
        <f t="shared" si="49"/>
        <v>407247070.70000005</v>
      </c>
      <c r="N159" s="31">
        <f t="shared" ref="N159:O163" si="51">N160</f>
        <v>35261873.089999996</v>
      </c>
      <c r="O159" s="123">
        <f t="shared" si="51"/>
        <v>35261873.089999996</v>
      </c>
      <c r="P159" s="157">
        <f t="shared" si="38"/>
        <v>8.6585946534593436E-2</v>
      </c>
    </row>
    <row r="160" spans="1:18" ht="31.2" x14ac:dyDescent="0.25">
      <c r="A160" s="26" t="s">
        <v>119</v>
      </c>
      <c r="B160" s="27" t="s">
        <v>118</v>
      </c>
      <c r="C160" s="27" t="s">
        <v>12</v>
      </c>
      <c r="D160" s="27" t="s">
        <v>120</v>
      </c>
      <c r="E160" s="27" t="s">
        <v>0</v>
      </c>
      <c r="F160" s="27" t="s">
        <v>0</v>
      </c>
      <c r="G160" s="27" t="s">
        <v>0</v>
      </c>
      <c r="H160" s="29" t="s">
        <v>0</v>
      </c>
      <c r="I160" s="29" t="s">
        <v>0</v>
      </c>
      <c r="J160" s="29" t="s">
        <v>0</v>
      </c>
      <c r="K160" s="30" t="s">
        <v>0</v>
      </c>
      <c r="L160" s="29" t="s">
        <v>0</v>
      </c>
      <c r="M160" s="31">
        <f t="shared" si="49"/>
        <v>407247070.70000005</v>
      </c>
      <c r="N160" s="31">
        <f t="shared" si="51"/>
        <v>35261873.089999996</v>
      </c>
      <c r="O160" s="123">
        <f t="shared" si="51"/>
        <v>35261873.089999996</v>
      </c>
      <c r="P160" s="157">
        <f t="shared" si="38"/>
        <v>8.6585946534593436E-2</v>
      </c>
    </row>
    <row r="161" spans="1:18" ht="31.2" x14ac:dyDescent="0.25">
      <c r="A161" s="26" t="s">
        <v>31</v>
      </c>
      <c r="B161" s="27" t="s">
        <v>118</v>
      </c>
      <c r="C161" s="27" t="s">
        <v>12</v>
      </c>
      <c r="D161" s="27" t="s">
        <v>120</v>
      </c>
      <c r="E161" s="27" t="s">
        <v>32</v>
      </c>
      <c r="F161" s="27" t="s">
        <v>0</v>
      </c>
      <c r="G161" s="27" t="s">
        <v>0</v>
      </c>
      <c r="H161" s="29" t="s">
        <v>0</v>
      </c>
      <c r="I161" s="29" t="s">
        <v>0</v>
      </c>
      <c r="J161" s="29" t="s">
        <v>0</v>
      </c>
      <c r="K161" s="30" t="s">
        <v>0</v>
      </c>
      <c r="L161" s="29" t="s">
        <v>0</v>
      </c>
      <c r="M161" s="31">
        <f t="shared" si="49"/>
        <v>407247070.70000005</v>
      </c>
      <c r="N161" s="31">
        <f t="shared" si="51"/>
        <v>35261873.089999996</v>
      </c>
      <c r="O161" s="123">
        <f t="shared" si="51"/>
        <v>35261873.089999996</v>
      </c>
      <c r="P161" s="157">
        <f t="shared" si="38"/>
        <v>8.6585946534593436E-2</v>
      </c>
    </row>
    <row r="162" spans="1:18" ht="62.4" x14ac:dyDescent="0.25">
      <c r="A162" s="26" t="s">
        <v>45</v>
      </c>
      <c r="B162" s="27" t="s">
        <v>118</v>
      </c>
      <c r="C162" s="27" t="s">
        <v>12</v>
      </c>
      <c r="D162" s="27" t="s">
        <v>120</v>
      </c>
      <c r="E162" s="27" t="s">
        <v>32</v>
      </c>
      <c r="F162" s="27" t="s">
        <v>0</v>
      </c>
      <c r="G162" s="27" t="s">
        <v>0</v>
      </c>
      <c r="H162" s="29" t="s">
        <v>0</v>
      </c>
      <c r="I162" s="29" t="s">
        <v>0</v>
      </c>
      <c r="J162" s="29" t="s">
        <v>0</v>
      </c>
      <c r="K162" s="30" t="s">
        <v>0</v>
      </c>
      <c r="L162" s="29" t="s">
        <v>0</v>
      </c>
      <c r="M162" s="31">
        <f t="shared" si="49"/>
        <v>407247070.70000005</v>
      </c>
      <c r="N162" s="31">
        <f t="shared" si="51"/>
        <v>35261873.089999996</v>
      </c>
      <c r="O162" s="123">
        <f t="shared" si="51"/>
        <v>35261873.089999996</v>
      </c>
      <c r="P162" s="157">
        <f t="shared" si="38"/>
        <v>8.6585946534593436E-2</v>
      </c>
    </row>
    <row r="163" spans="1:18" x14ac:dyDescent="0.25">
      <c r="A163" s="77" t="s">
        <v>121</v>
      </c>
      <c r="B163" s="27" t="s">
        <v>118</v>
      </c>
      <c r="C163" s="27" t="s">
        <v>12</v>
      </c>
      <c r="D163" s="27" t="s">
        <v>120</v>
      </c>
      <c r="E163" s="27" t="s">
        <v>32</v>
      </c>
      <c r="F163" s="27" t="s">
        <v>21</v>
      </c>
      <c r="G163" s="27" t="s">
        <v>0</v>
      </c>
      <c r="H163" s="27" t="s">
        <v>0</v>
      </c>
      <c r="I163" s="27" t="s">
        <v>0</v>
      </c>
      <c r="J163" s="27" t="s">
        <v>0</v>
      </c>
      <c r="K163" s="96" t="s">
        <v>0</v>
      </c>
      <c r="L163" s="27" t="s">
        <v>0</v>
      </c>
      <c r="M163" s="31">
        <f t="shared" si="49"/>
        <v>407247070.70000005</v>
      </c>
      <c r="N163" s="31">
        <f t="shared" si="51"/>
        <v>35261873.089999996</v>
      </c>
      <c r="O163" s="123">
        <f t="shared" si="51"/>
        <v>35261873.089999996</v>
      </c>
      <c r="P163" s="157">
        <f t="shared" si="38"/>
        <v>8.6585946534593436E-2</v>
      </c>
    </row>
    <row r="164" spans="1:18" x14ac:dyDescent="0.25">
      <c r="A164" s="77" t="s">
        <v>122</v>
      </c>
      <c r="B164" s="27" t="s">
        <v>118</v>
      </c>
      <c r="C164" s="27" t="s">
        <v>12</v>
      </c>
      <c r="D164" s="27" t="s">
        <v>120</v>
      </c>
      <c r="E164" s="27" t="s">
        <v>32</v>
      </c>
      <c r="F164" s="27" t="s">
        <v>21</v>
      </c>
      <c r="G164" s="27" t="s">
        <v>63</v>
      </c>
      <c r="H164" s="27" t="s">
        <v>0</v>
      </c>
      <c r="I164" s="27" t="s">
        <v>0</v>
      </c>
      <c r="J164" s="27" t="s">
        <v>0</v>
      </c>
      <c r="K164" s="96" t="s">
        <v>0</v>
      </c>
      <c r="L164" s="27" t="s">
        <v>0</v>
      </c>
      <c r="M164" s="31">
        <f>M165+M168</f>
        <v>407247070.70000005</v>
      </c>
      <c r="N164" s="31">
        <f>N165+N168</f>
        <v>35261873.089999996</v>
      </c>
      <c r="O164" s="123">
        <f>O165+O168</f>
        <v>35261873.089999996</v>
      </c>
      <c r="P164" s="157">
        <f t="shared" si="38"/>
        <v>8.6585946534593436E-2</v>
      </c>
    </row>
    <row r="165" spans="1:18" ht="46.8" x14ac:dyDescent="0.25">
      <c r="A165" s="26" t="s">
        <v>67</v>
      </c>
      <c r="B165" s="27" t="s">
        <v>118</v>
      </c>
      <c r="C165" s="27" t="s">
        <v>12</v>
      </c>
      <c r="D165" s="27" t="s">
        <v>120</v>
      </c>
      <c r="E165" s="27" t="s">
        <v>32</v>
      </c>
      <c r="F165" s="27" t="s">
        <v>21</v>
      </c>
      <c r="G165" s="27" t="s">
        <v>63</v>
      </c>
      <c r="H165" s="27" t="s">
        <v>68</v>
      </c>
      <c r="I165" s="29" t="s">
        <v>0</v>
      </c>
      <c r="J165" s="29" t="s">
        <v>0</v>
      </c>
      <c r="K165" s="30" t="s">
        <v>0</v>
      </c>
      <c r="L165" s="29" t="s">
        <v>0</v>
      </c>
      <c r="M165" s="31">
        <f>M166</f>
        <v>103200000</v>
      </c>
      <c r="N165" s="31">
        <f t="shared" ref="N165:O166" si="52">N166</f>
        <v>70000</v>
      </c>
      <c r="O165" s="123">
        <f t="shared" si="52"/>
        <v>70000</v>
      </c>
      <c r="P165" s="157">
        <f t="shared" si="38"/>
        <v>6.7829457364341084E-4</v>
      </c>
    </row>
    <row r="166" spans="1:18" ht="46.8" x14ac:dyDescent="0.25">
      <c r="A166" s="26" t="s">
        <v>39</v>
      </c>
      <c r="B166" s="27" t="s">
        <v>118</v>
      </c>
      <c r="C166" s="27" t="s">
        <v>12</v>
      </c>
      <c r="D166" s="27" t="s">
        <v>120</v>
      </c>
      <c r="E166" s="27" t="s">
        <v>32</v>
      </c>
      <c r="F166" s="27" t="s">
        <v>21</v>
      </c>
      <c r="G166" s="27" t="s">
        <v>63</v>
      </c>
      <c r="H166" s="27" t="s">
        <v>68</v>
      </c>
      <c r="I166" s="27" t="s">
        <v>40</v>
      </c>
      <c r="J166" s="27" t="s">
        <v>0</v>
      </c>
      <c r="K166" s="96" t="s">
        <v>0</v>
      </c>
      <c r="L166" s="27" t="s">
        <v>0</v>
      </c>
      <c r="M166" s="31">
        <f>M167</f>
        <v>103200000</v>
      </c>
      <c r="N166" s="31">
        <f t="shared" si="52"/>
        <v>70000</v>
      </c>
      <c r="O166" s="123">
        <f t="shared" si="52"/>
        <v>70000</v>
      </c>
      <c r="P166" s="157">
        <f t="shared" si="38"/>
        <v>6.7829457364341084E-4</v>
      </c>
    </row>
    <row r="167" spans="1:18" s="32" customFormat="1" x14ac:dyDescent="0.25">
      <c r="A167" s="60" t="s">
        <v>125</v>
      </c>
      <c r="B167" s="61" t="s">
        <v>118</v>
      </c>
      <c r="C167" s="61" t="s">
        <v>12</v>
      </c>
      <c r="D167" s="61" t="s">
        <v>120</v>
      </c>
      <c r="E167" s="61" t="s">
        <v>32</v>
      </c>
      <c r="F167" s="61" t="s">
        <v>21</v>
      </c>
      <c r="G167" s="61" t="s">
        <v>63</v>
      </c>
      <c r="H167" s="61" t="s">
        <v>68</v>
      </c>
      <c r="I167" s="61" t="s">
        <v>40</v>
      </c>
      <c r="J167" s="63" t="s">
        <v>335</v>
      </c>
      <c r="K167" s="64">
        <v>110</v>
      </c>
      <c r="L167" s="80" t="s">
        <v>184</v>
      </c>
      <c r="M167" s="65">
        <f>100000000+3200000</f>
        <v>103200000</v>
      </c>
      <c r="N167" s="65">
        <v>70000</v>
      </c>
      <c r="O167" s="124">
        <v>70000</v>
      </c>
      <c r="P167" s="157">
        <f t="shared" si="38"/>
        <v>6.7829457364341084E-4</v>
      </c>
      <c r="Q167" s="38"/>
      <c r="R167" s="38"/>
    </row>
    <row r="168" spans="1:18" ht="78" x14ac:dyDescent="0.25">
      <c r="A168" s="26" t="s">
        <v>126</v>
      </c>
      <c r="B168" s="27" t="s">
        <v>118</v>
      </c>
      <c r="C168" s="27" t="s">
        <v>12</v>
      </c>
      <c r="D168" s="27" t="s">
        <v>120</v>
      </c>
      <c r="E168" s="27" t="s">
        <v>32</v>
      </c>
      <c r="F168" s="27" t="s">
        <v>21</v>
      </c>
      <c r="G168" s="27" t="s">
        <v>63</v>
      </c>
      <c r="H168" s="27" t="s">
        <v>127</v>
      </c>
      <c r="I168" s="29" t="s">
        <v>0</v>
      </c>
      <c r="J168" s="29" t="s">
        <v>0</v>
      </c>
      <c r="K168" s="30" t="s">
        <v>0</v>
      </c>
      <c r="L168" s="29" t="s">
        <v>0</v>
      </c>
      <c r="M168" s="31">
        <f>M169</f>
        <v>304047070.70000005</v>
      </c>
      <c r="N168" s="31">
        <f t="shared" ref="N168:O168" si="53">N169</f>
        <v>35191873.089999996</v>
      </c>
      <c r="O168" s="123">
        <f t="shared" si="53"/>
        <v>35191873.089999996</v>
      </c>
      <c r="P168" s="157">
        <f t="shared" si="38"/>
        <v>0.11574481875118421</v>
      </c>
    </row>
    <row r="169" spans="1:18" ht="46.8" x14ac:dyDescent="0.25">
      <c r="A169" s="26" t="s">
        <v>39</v>
      </c>
      <c r="B169" s="27" t="s">
        <v>118</v>
      </c>
      <c r="C169" s="27" t="s">
        <v>12</v>
      </c>
      <c r="D169" s="27" t="s">
        <v>120</v>
      </c>
      <c r="E169" s="27" t="s">
        <v>32</v>
      </c>
      <c r="F169" s="27" t="s">
        <v>21</v>
      </c>
      <c r="G169" s="27" t="s">
        <v>63</v>
      </c>
      <c r="H169" s="27" t="s">
        <v>127</v>
      </c>
      <c r="I169" s="27" t="s">
        <v>40</v>
      </c>
      <c r="J169" s="27" t="s">
        <v>0</v>
      </c>
      <c r="K169" s="96" t="s">
        <v>0</v>
      </c>
      <c r="L169" s="27" t="s">
        <v>0</v>
      </c>
      <c r="M169" s="31">
        <f>M170+M171</f>
        <v>304047070.70000005</v>
      </c>
      <c r="N169" s="31">
        <f t="shared" ref="N169:O169" si="54">N170+N171</f>
        <v>35191873.089999996</v>
      </c>
      <c r="O169" s="123">
        <f t="shared" si="54"/>
        <v>35191873.089999996</v>
      </c>
      <c r="P169" s="157">
        <f t="shared" si="38"/>
        <v>0.11574481875118421</v>
      </c>
    </row>
    <row r="170" spans="1:18" ht="46.8" x14ac:dyDescent="0.25">
      <c r="A170" s="60" t="s">
        <v>128</v>
      </c>
      <c r="B170" s="61" t="s">
        <v>118</v>
      </c>
      <c r="C170" s="61" t="s">
        <v>12</v>
      </c>
      <c r="D170" s="61" t="s">
        <v>120</v>
      </c>
      <c r="E170" s="61" t="s">
        <v>32</v>
      </c>
      <c r="F170" s="61" t="s">
        <v>21</v>
      </c>
      <c r="G170" s="61" t="s">
        <v>63</v>
      </c>
      <c r="H170" s="61" t="s">
        <v>127</v>
      </c>
      <c r="I170" s="61" t="s">
        <v>40</v>
      </c>
      <c r="J170" s="63" t="s">
        <v>335</v>
      </c>
      <c r="K170" s="64">
        <v>40</v>
      </c>
      <c r="L170" s="63" t="s">
        <v>59</v>
      </c>
      <c r="M170" s="65">
        <v>168024646.46000001</v>
      </c>
      <c r="N170" s="65">
        <v>35191873.089999996</v>
      </c>
      <c r="O170" s="124">
        <v>35191873.089999996</v>
      </c>
      <c r="P170" s="157">
        <f t="shared" si="38"/>
        <v>0.20944470844863691</v>
      </c>
    </row>
    <row r="171" spans="1:18" ht="31.2" x14ac:dyDescent="0.25">
      <c r="A171" s="60" t="s">
        <v>123</v>
      </c>
      <c r="B171" s="61" t="s">
        <v>118</v>
      </c>
      <c r="C171" s="61" t="s">
        <v>12</v>
      </c>
      <c r="D171" s="61" t="s">
        <v>120</v>
      </c>
      <c r="E171" s="61" t="s">
        <v>32</v>
      </c>
      <c r="F171" s="61" t="s">
        <v>21</v>
      </c>
      <c r="G171" s="61" t="s">
        <v>63</v>
      </c>
      <c r="H171" s="61" t="s">
        <v>127</v>
      </c>
      <c r="I171" s="61" t="s">
        <v>40</v>
      </c>
      <c r="J171" s="63" t="s">
        <v>335</v>
      </c>
      <c r="K171" s="64">
        <v>45</v>
      </c>
      <c r="L171" s="80" t="s">
        <v>53</v>
      </c>
      <c r="M171" s="65">
        <f>135522424.24+518305830-517805830</f>
        <v>136022424.24000001</v>
      </c>
      <c r="N171" s="65">
        <v>0</v>
      </c>
      <c r="O171" s="124">
        <v>0</v>
      </c>
      <c r="P171" s="157">
        <f t="shared" si="38"/>
        <v>0</v>
      </c>
    </row>
    <row r="172" spans="1:18" ht="31.2" x14ac:dyDescent="0.25">
      <c r="A172" s="26" t="s">
        <v>135</v>
      </c>
      <c r="B172" s="27" t="s">
        <v>136</v>
      </c>
      <c r="C172" s="27" t="s">
        <v>0</v>
      </c>
      <c r="D172" s="27" t="s">
        <v>0</v>
      </c>
      <c r="E172" s="27" t="s">
        <v>0</v>
      </c>
      <c r="F172" s="27" t="s">
        <v>0</v>
      </c>
      <c r="G172" s="27" t="s">
        <v>0</v>
      </c>
      <c r="H172" s="29" t="s">
        <v>0</v>
      </c>
      <c r="I172" s="29" t="s">
        <v>0</v>
      </c>
      <c r="J172" s="29" t="s">
        <v>0</v>
      </c>
      <c r="K172" s="30" t="s">
        <v>0</v>
      </c>
      <c r="L172" s="29" t="s">
        <v>0</v>
      </c>
      <c r="M172" s="31">
        <f t="shared" ref="M172:M179" si="55">M173</f>
        <v>109252660</v>
      </c>
      <c r="N172" s="31">
        <f t="shared" ref="N172:O172" si="56">N173</f>
        <v>0</v>
      </c>
      <c r="O172" s="123">
        <f t="shared" si="56"/>
        <v>0</v>
      </c>
      <c r="P172" s="157">
        <f t="shared" si="38"/>
        <v>0</v>
      </c>
    </row>
    <row r="173" spans="1:18" ht="31.2" x14ac:dyDescent="0.25">
      <c r="A173" s="26" t="s">
        <v>177</v>
      </c>
      <c r="B173" s="28" t="s">
        <v>136</v>
      </c>
      <c r="C173" s="28" t="s">
        <v>15</v>
      </c>
      <c r="D173" s="27"/>
      <c r="E173" s="27"/>
      <c r="F173" s="27"/>
      <c r="G173" s="27"/>
      <c r="H173" s="29"/>
      <c r="I173" s="29"/>
      <c r="J173" s="29"/>
      <c r="K173" s="30"/>
      <c r="L173" s="29"/>
      <c r="M173" s="31">
        <f t="shared" si="55"/>
        <v>109252660</v>
      </c>
      <c r="N173" s="31">
        <f t="shared" ref="N173:O173" si="57">N174</f>
        <v>0</v>
      </c>
      <c r="O173" s="123">
        <f t="shared" si="57"/>
        <v>0</v>
      </c>
      <c r="P173" s="157">
        <f t="shared" si="38"/>
        <v>0</v>
      </c>
    </row>
    <row r="174" spans="1:18" ht="31.2" x14ac:dyDescent="0.25">
      <c r="A174" s="26" t="s">
        <v>137</v>
      </c>
      <c r="B174" s="27" t="s">
        <v>136</v>
      </c>
      <c r="C174" s="28" t="s">
        <v>15</v>
      </c>
      <c r="D174" s="27" t="s">
        <v>63</v>
      </c>
      <c r="E174" s="27" t="s">
        <v>0</v>
      </c>
      <c r="F174" s="27" t="s">
        <v>0</v>
      </c>
      <c r="G174" s="27" t="s">
        <v>0</v>
      </c>
      <c r="H174" s="29" t="s">
        <v>0</v>
      </c>
      <c r="I174" s="29" t="s">
        <v>0</v>
      </c>
      <c r="J174" s="29" t="s">
        <v>0</v>
      </c>
      <c r="K174" s="30" t="s">
        <v>0</v>
      </c>
      <c r="L174" s="29" t="s">
        <v>0</v>
      </c>
      <c r="M174" s="31">
        <f t="shared" si="55"/>
        <v>109252660</v>
      </c>
      <c r="N174" s="31">
        <f t="shared" ref="N174:O179" si="58">N175</f>
        <v>0</v>
      </c>
      <c r="O174" s="123">
        <f t="shared" si="58"/>
        <v>0</v>
      </c>
      <c r="P174" s="157">
        <f t="shared" si="38"/>
        <v>0</v>
      </c>
    </row>
    <row r="175" spans="1:18" ht="31.2" x14ac:dyDescent="0.25">
      <c r="A175" s="26" t="s">
        <v>31</v>
      </c>
      <c r="B175" s="27" t="s">
        <v>136</v>
      </c>
      <c r="C175" s="28" t="s">
        <v>15</v>
      </c>
      <c r="D175" s="27" t="s">
        <v>63</v>
      </c>
      <c r="E175" s="27" t="s">
        <v>32</v>
      </c>
      <c r="F175" s="27" t="s">
        <v>0</v>
      </c>
      <c r="G175" s="27" t="s">
        <v>0</v>
      </c>
      <c r="H175" s="29" t="s">
        <v>0</v>
      </c>
      <c r="I175" s="29" t="s">
        <v>0</v>
      </c>
      <c r="J175" s="29" t="s">
        <v>0</v>
      </c>
      <c r="K175" s="30" t="s">
        <v>0</v>
      </c>
      <c r="L175" s="29" t="s">
        <v>0</v>
      </c>
      <c r="M175" s="31">
        <f t="shared" si="55"/>
        <v>109252660</v>
      </c>
      <c r="N175" s="31">
        <f t="shared" si="58"/>
        <v>0</v>
      </c>
      <c r="O175" s="123">
        <f t="shared" si="58"/>
        <v>0</v>
      </c>
      <c r="P175" s="157">
        <f t="shared" si="38"/>
        <v>0</v>
      </c>
    </row>
    <row r="176" spans="1:18" ht="62.4" x14ac:dyDescent="0.25">
      <c r="A176" s="26" t="s">
        <v>45</v>
      </c>
      <c r="B176" s="27" t="s">
        <v>136</v>
      </c>
      <c r="C176" s="28" t="s">
        <v>15</v>
      </c>
      <c r="D176" s="27" t="s">
        <v>63</v>
      </c>
      <c r="E176" s="27" t="s">
        <v>32</v>
      </c>
      <c r="F176" s="27"/>
      <c r="G176" s="27"/>
      <c r="H176" s="29"/>
      <c r="I176" s="29"/>
      <c r="J176" s="29"/>
      <c r="K176" s="30"/>
      <c r="L176" s="29"/>
      <c r="M176" s="31">
        <f t="shared" si="55"/>
        <v>109252660</v>
      </c>
      <c r="N176" s="31">
        <f t="shared" si="58"/>
        <v>0</v>
      </c>
      <c r="O176" s="123">
        <f t="shared" si="58"/>
        <v>0</v>
      </c>
      <c r="P176" s="157">
        <f t="shared" si="38"/>
        <v>0</v>
      </c>
    </row>
    <row r="177" spans="1:16" x14ac:dyDescent="0.25">
      <c r="A177" s="77" t="s">
        <v>138</v>
      </c>
      <c r="B177" s="27" t="s">
        <v>136</v>
      </c>
      <c r="C177" s="28" t="s">
        <v>15</v>
      </c>
      <c r="D177" s="27" t="s">
        <v>63</v>
      </c>
      <c r="E177" s="27" t="s">
        <v>32</v>
      </c>
      <c r="F177" s="27" t="s">
        <v>48</v>
      </c>
      <c r="G177" s="27" t="s">
        <v>0</v>
      </c>
      <c r="H177" s="27" t="s">
        <v>0</v>
      </c>
      <c r="I177" s="27" t="s">
        <v>0</v>
      </c>
      <c r="J177" s="27" t="s">
        <v>0</v>
      </c>
      <c r="K177" s="96" t="s">
        <v>0</v>
      </c>
      <c r="L177" s="27" t="s">
        <v>0</v>
      </c>
      <c r="M177" s="31">
        <f t="shared" si="55"/>
        <v>109252660</v>
      </c>
      <c r="N177" s="31">
        <f t="shared" si="58"/>
        <v>0</v>
      </c>
      <c r="O177" s="123">
        <f t="shared" si="58"/>
        <v>0</v>
      </c>
      <c r="P177" s="157">
        <f t="shared" si="38"/>
        <v>0</v>
      </c>
    </row>
    <row r="178" spans="1:16" x14ac:dyDescent="0.25">
      <c r="A178" s="77" t="s">
        <v>139</v>
      </c>
      <c r="B178" s="27" t="s">
        <v>136</v>
      </c>
      <c r="C178" s="28" t="s">
        <v>15</v>
      </c>
      <c r="D178" s="27" t="s">
        <v>63</v>
      </c>
      <c r="E178" s="27" t="s">
        <v>32</v>
      </c>
      <c r="F178" s="27" t="s">
        <v>48</v>
      </c>
      <c r="G178" s="27" t="s">
        <v>106</v>
      </c>
      <c r="H178" s="27" t="s">
        <v>0</v>
      </c>
      <c r="I178" s="27" t="s">
        <v>0</v>
      </c>
      <c r="J178" s="27" t="s">
        <v>0</v>
      </c>
      <c r="K178" s="96" t="s">
        <v>0</v>
      </c>
      <c r="L178" s="27" t="s">
        <v>0</v>
      </c>
      <c r="M178" s="31">
        <f t="shared" si="55"/>
        <v>109252660</v>
      </c>
      <c r="N178" s="31">
        <f t="shared" si="58"/>
        <v>0</v>
      </c>
      <c r="O178" s="123">
        <f t="shared" si="58"/>
        <v>0</v>
      </c>
      <c r="P178" s="157">
        <f t="shared" si="38"/>
        <v>0</v>
      </c>
    </row>
    <row r="179" spans="1:16" ht="46.8" x14ac:dyDescent="0.25">
      <c r="A179" s="26" t="s">
        <v>67</v>
      </c>
      <c r="B179" s="27" t="s">
        <v>136</v>
      </c>
      <c r="C179" s="28" t="s">
        <v>15</v>
      </c>
      <c r="D179" s="27" t="s">
        <v>63</v>
      </c>
      <c r="E179" s="27" t="s">
        <v>32</v>
      </c>
      <c r="F179" s="27" t="s">
        <v>48</v>
      </c>
      <c r="G179" s="27" t="s">
        <v>106</v>
      </c>
      <c r="H179" s="27" t="s">
        <v>68</v>
      </c>
      <c r="I179" s="29" t="s">
        <v>0</v>
      </c>
      <c r="J179" s="29" t="s">
        <v>0</v>
      </c>
      <c r="K179" s="30" t="s">
        <v>0</v>
      </c>
      <c r="L179" s="29" t="s">
        <v>0</v>
      </c>
      <c r="M179" s="31">
        <f t="shared" si="55"/>
        <v>109252660</v>
      </c>
      <c r="N179" s="31">
        <f t="shared" si="58"/>
        <v>0</v>
      </c>
      <c r="O179" s="123">
        <f t="shared" si="58"/>
        <v>0</v>
      </c>
      <c r="P179" s="157">
        <f t="shared" si="38"/>
        <v>0</v>
      </c>
    </row>
    <row r="180" spans="1:16" ht="46.8" x14ac:dyDescent="0.25">
      <c r="A180" s="26" t="s">
        <v>39</v>
      </c>
      <c r="B180" s="27" t="s">
        <v>136</v>
      </c>
      <c r="C180" s="28" t="s">
        <v>15</v>
      </c>
      <c r="D180" s="27" t="s">
        <v>63</v>
      </c>
      <c r="E180" s="27" t="s">
        <v>32</v>
      </c>
      <c r="F180" s="27" t="s">
        <v>48</v>
      </c>
      <c r="G180" s="27" t="s">
        <v>106</v>
      </c>
      <c r="H180" s="27" t="s">
        <v>68</v>
      </c>
      <c r="I180" s="27" t="s">
        <v>40</v>
      </c>
      <c r="J180" s="27" t="s">
        <v>0</v>
      </c>
      <c r="K180" s="96" t="s">
        <v>0</v>
      </c>
      <c r="L180" s="27" t="s">
        <v>0</v>
      </c>
      <c r="M180" s="31">
        <f>M181+M182</f>
        <v>109252660</v>
      </c>
      <c r="N180" s="31">
        <f t="shared" ref="N180:O180" si="59">N181+N182</f>
        <v>0</v>
      </c>
      <c r="O180" s="31">
        <f t="shared" si="59"/>
        <v>0</v>
      </c>
      <c r="P180" s="157">
        <f t="shared" si="38"/>
        <v>0</v>
      </c>
    </row>
    <row r="181" spans="1:16" ht="46.8" x14ac:dyDescent="0.25">
      <c r="A181" s="60" t="s">
        <v>140</v>
      </c>
      <c r="B181" s="61" t="s">
        <v>136</v>
      </c>
      <c r="C181" s="62" t="s">
        <v>15</v>
      </c>
      <c r="D181" s="61" t="s">
        <v>63</v>
      </c>
      <c r="E181" s="61" t="s">
        <v>32</v>
      </c>
      <c r="F181" s="61" t="s">
        <v>48</v>
      </c>
      <c r="G181" s="61" t="s">
        <v>106</v>
      </c>
      <c r="H181" s="61" t="s">
        <v>68</v>
      </c>
      <c r="I181" s="61" t="s">
        <v>40</v>
      </c>
      <c r="J181" s="63" t="s">
        <v>141</v>
      </c>
      <c r="K181" s="64">
        <v>223.93</v>
      </c>
      <c r="L181" s="80" t="s">
        <v>59</v>
      </c>
      <c r="M181" s="65">
        <v>44371000</v>
      </c>
      <c r="N181" s="65">
        <v>0</v>
      </c>
      <c r="O181" s="124">
        <v>0</v>
      </c>
      <c r="P181" s="157">
        <f t="shared" ref="P181:P193" si="60">O181/M181</f>
        <v>0</v>
      </c>
    </row>
    <row r="182" spans="1:16" ht="46.8" x14ac:dyDescent="0.25">
      <c r="A182" s="60" t="s">
        <v>142</v>
      </c>
      <c r="B182" s="61" t="s">
        <v>136</v>
      </c>
      <c r="C182" s="62" t="s">
        <v>15</v>
      </c>
      <c r="D182" s="61" t="s">
        <v>63</v>
      </c>
      <c r="E182" s="61" t="s">
        <v>32</v>
      </c>
      <c r="F182" s="61" t="s">
        <v>48</v>
      </c>
      <c r="G182" s="61" t="s">
        <v>106</v>
      </c>
      <c r="H182" s="61" t="s">
        <v>68</v>
      </c>
      <c r="I182" s="61" t="s">
        <v>40</v>
      </c>
      <c r="J182" s="63" t="s">
        <v>141</v>
      </c>
      <c r="K182" s="64">
        <v>320</v>
      </c>
      <c r="L182" s="80" t="s">
        <v>59</v>
      </c>
      <c r="M182" s="65">
        <v>64881660</v>
      </c>
      <c r="N182" s="65">
        <v>0</v>
      </c>
      <c r="O182" s="124">
        <v>0</v>
      </c>
      <c r="P182" s="157">
        <f t="shared" si="60"/>
        <v>0</v>
      </c>
    </row>
    <row r="183" spans="1:16" ht="31.2" x14ac:dyDescent="0.25">
      <c r="A183" s="26" t="s">
        <v>143</v>
      </c>
      <c r="B183" s="27" t="s">
        <v>144</v>
      </c>
      <c r="C183" s="27" t="s">
        <v>0</v>
      </c>
      <c r="D183" s="27" t="s">
        <v>0</v>
      </c>
      <c r="E183" s="27" t="s">
        <v>0</v>
      </c>
      <c r="F183" s="27" t="s">
        <v>0</v>
      </c>
      <c r="G183" s="27" t="s">
        <v>0</v>
      </c>
      <c r="H183" s="29" t="s">
        <v>0</v>
      </c>
      <c r="I183" s="29" t="s">
        <v>0</v>
      </c>
      <c r="J183" s="29" t="s">
        <v>0</v>
      </c>
      <c r="K183" s="30" t="s">
        <v>0</v>
      </c>
      <c r="L183" s="29" t="s">
        <v>0</v>
      </c>
      <c r="M183" s="31">
        <f t="shared" ref="M183:M190" si="61">M184</f>
        <v>1133208833.3299999</v>
      </c>
      <c r="N183" s="31">
        <f t="shared" ref="N183:O190" si="62">N184</f>
        <v>81750973.239999995</v>
      </c>
      <c r="O183" s="123">
        <f t="shared" si="62"/>
        <v>81750973.239999995</v>
      </c>
      <c r="P183" s="157">
        <f t="shared" si="60"/>
        <v>7.2141136598600289E-2</v>
      </c>
    </row>
    <row r="184" spans="1:16" ht="31.2" x14ac:dyDescent="0.25">
      <c r="A184" s="26" t="s">
        <v>177</v>
      </c>
      <c r="B184" s="27" t="s">
        <v>144</v>
      </c>
      <c r="C184" s="28" t="s">
        <v>15</v>
      </c>
      <c r="D184" s="27" t="s">
        <v>0</v>
      </c>
      <c r="E184" s="27" t="s">
        <v>0</v>
      </c>
      <c r="F184" s="27" t="s">
        <v>0</v>
      </c>
      <c r="G184" s="27" t="s">
        <v>0</v>
      </c>
      <c r="H184" s="29" t="s">
        <v>0</v>
      </c>
      <c r="I184" s="29" t="s">
        <v>0</v>
      </c>
      <c r="J184" s="29" t="s">
        <v>0</v>
      </c>
      <c r="K184" s="30" t="s">
        <v>0</v>
      </c>
      <c r="L184" s="29" t="s">
        <v>0</v>
      </c>
      <c r="M184" s="31">
        <f t="shared" si="61"/>
        <v>1133208833.3299999</v>
      </c>
      <c r="N184" s="31">
        <f t="shared" si="62"/>
        <v>81750973.239999995</v>
      </c>
      <c r="O184" s="123">
        <f t="shared" si="62"/>
        <v>81750973.239999995</v>
      </c>
      <c r="P184" s="157">
        <f t="shared" si="60"/>
        <v>7.2141136598600289E-2</v>
      </c>
    </row>
    <row r="185" spans="1:16" ht="31.2" x14ac:dyDescent="0.25">
      <c r="A185" s="26" t="s">
        <v>145</v>
      </c>
      <c r="B185" s="27" t="s">
        <v>144</v>
      </c>
      <c r="C185" s="28" t="s">
        <v>15</v>
      </c>
      <c r="D185" s="27" t="s">
        <v>106</v>
      </c>
      <c r="E185" s="27" t="s">
        <v>0</v>
      </c>
      <c r="F185" s="27" t="s">
        <v>0</v>
      </c>
      <c r="G185" s="27" t="s">
        <v>0</v>
      </c>
      <c r="H185" s="29" t="s">
        <v>0</v>
      </c>
      <c r="I185" s="29" t="s">
        <v>0</v>
      </c>
      <c r="J185" s="29" t="s">
        <v>0</v>
      </c>
      <c r="K185" s="30" t="s">
        <v>0</v>
      </c>
      <c r="L185" s="29" t="s">
        <v>0</v>
      </c>
      <c r="M185" s="31">
        <f t="shared" si="61"/>
        <v>1133208833.3299999</v>
      </c>
      <c r="N185" s="31">
        <f t="shared" si="62"/>
        <v>81750973.239999995</v>
      </c>
      <c r="O185" s="123">
        <f t="shared" si="62"/>
        <v>81750973.239999995</v>
      </c>
      <c r="P185" s="157">
        <f t="shared" si="60"/>
        <v>7.2141136598600289E-2</v>
      </c>
    </row>
    <row r="186" spans="1:16" ht="31.2" x14ac:dyDescent="0.25">
      <c r="A186" s="26" t="s">
        <v>31</v>
      </c>
      <c r="B186" s="27" t="s">
        <v>144</v>
      </c>
      <c r="C186" s="28" t="s">
        <v>15</v>
      </c>
      <c r="D186" s="27" t="s">
        <v>106</v>
      </c>
      <c r="E186" s="27" t="s">
        <v>32</v>
      </c>
      <c r="F186" s="27" t="s">
        <v>0</v>
      </c>
      <c r="G186" s="27" t="s">
        <v>0</v>
      </c>
      <c r="H186" s="29" t="s">
        <v>0</v>
      </c>
      <c r="I186" s="29" t="s">
        <v>0</v>
      </c>
      <c r="J186" s="29" t="s">
        <v>0</v>
      </c>
      <c r="K186" s="30" t="s">
        <v>0</v>
      </c>
      <c r="L186" s="29" t="s">
        <v>0</v>
      </c>
      <c r="M186" s="31">
        <f t="shared" si="61"/>
        <v>1133208833.3299999</v>
      </c>
      <c r="N186" s="31">
        <f t="shared" si="62"/>
        <v>81750973.239999995</v>
      </c>
      <c r="O186" s="123">
        <f t="shared" si="62"/>
        <v>81750973.239999995</v>
      </c>
      <c r="P186" s="157">
        <f t="shared" si="60"/>
        <v>7.2141136598600289E-2</v>
      </c>
    </row>
    <row r="187" spans="1:16" ht="62.4" x14ac:dyDescent="0.25">
      <c r="A187" s="26" t="s">
        <v>45</v>
      </c>
      <c r="B187" s="27" t="s">
        <v>144</v>
      </c>
      <c r="C187" s="28" t="s">
        <v>15</v>
      </c>
      <c r="D187" s="27" t="s">
        <v>106</v>
      </c>
      <c r="E187" s="27" t="s">
        <v>32</v>
      </c>
      <c r="F187" s="27" t="s">
        <v>0</v>
      </c>
      <c r="G187" s="27" t="s">
        <v>0</v>
      </c>
      <c r="H187" s="29" t="s">
        <v>0</v>
      </c>
      <c r="I187" s="29" t="s">
        <v>0</v>
      </c>
      <c r="J187" s="29" t="s">
        <v>0</v>
      </c>
      <c r="K187" s="30" t="s">
        <v>0</v>
      </c>
      <c r="L187" s="29" t="s">
        <v>0</v>
      </c>
      <c r="M187" s="31">
        <f t="shared" si="61"/>
        <v>1133208833.3299999</v>
      </c>
      <c r="N187" s="31">
        <f t="shared" si="62"/>
        <v>81750973.239999995</v>
      </c>
      <c r="O187" s="123">
        <f t="shared" si="62"/>
        <v>81750973.239999995</v>
      </c>
      <c r="P187" s="157">
        <f t="shared" si="60"/>
        <v>7.2141136598600289E-2</v>
      </c>
    </row>
    <row r="188" spans="1:16" x14ac:dyDescent="0.25">
      <c r="A188" s="77" t="s">
        <v>33</v>
      </c>
      <c r="B188" s="27" t="s">
        <v>144</v>
      </c>
      <c r="C188" s="28" t="s">
        <v>15</v>
      </c>
      <c r="D188" s="27" t="s">
        <v>106</v>
      </c>
      <c r="E188" s="27" t="s">
        <v>32</v>
      </c>
      <c r="F188" s="27" t="s">
        <v>34</v>
      </c>
      <c r="G188" s="27" t="s">
        <v>0</v>
      </c>
      <c r="H188" s="27" t="s">
        <v>0</v>
      </c>
      <c r="I188" s="27" t="s">
        <v>0</v>
      </c>
      <c r="J188" s="27" t="s">
        <v>0</v>
      </c>
      <c r="K188" s="96" t="s">
        <v>0</v>
      </c>
      <c r="L188" s="27" t="s">
        <v>0</v>
      </c>
      <c r="M188" s="31">
        <f t="shared" si="61"/>
        <v>1133208833.3299999</v>
      </c>
      <c r="N188" s="31">
        <f t="shared" si="62"/>
        <v>81750973.239999995</v>
      </c>
      <c r="O188" s="123">
        <f t="shared" si="62"/>
        <v>81750973.239999995</v>
      </c>
      <c r="P188" s="157">
        <f t="shared" si="60"/>
        <v>7.2141136598600289E-2</v>
      </c>
    </row>
    <row r="189" spans="1:16" x14ac:dyDescent="0.25">
      <c r="A189" s="77" t="s">
        <v>146</v>
      </c>
      <c r="B189" s="27" t="s">
        <v>144</v>
      </c>
      <c r="C189" s="28" t="s">
        <v>15</v>
      </c>
      <c r="D189" s="27" t="s">
        <v>106</v>
      </c>
      <c r="E189" s="27" t="s">
        <v>32</v>
      </c>
      <c r="F189" s="27" t="s">
        <v>34</v>
      </c>
      <c r="G189" s="27" t="s">
        <v>86</v>
      </c>
      <c r="H189" s="27" t="s">
        <v>0</v>
      </c>
      <c r="I189" s="27" t="s">
        <v>0</v>
      </c>
      <c r="J189" s="27" t="s">
        <v>0</v>
      </c>
      <c r="K189" s="96" t="s">
        <v>0</v>
      </c>
      <c r="L189" s="27" t="s">
        <v>0</v>
      </c>
      <c r="M189" s="31">
        <f t="shared" si="61"/>
        <v>1133208833.3299999</v>
      </c>
      <c r="N189" s="31">
        <f t="shared" si="62"/>
        <v>81750973.239999995</v>
      </c>
      <c r="O189" s="123">
        <f t="shared" si="62"/>
        <v>81750973.239999995</v>
      </c>
      <c r="P189" s="157">
        <f t="shared" si="60"/>
        <v>7.2141136598600289E-2</v>
      </c>
    </row>
    <row r="190" spans="1:16" ht="93.6" x14ac:dyDescent="0.25">
      <c r="A190" s="26" t="s">
        <v>147</v>
      </c>
      <c r="B190" s="27" t="s">
        <v>144</v>
      </c>
      <c r="C190" s="28" t="s">
        <v>15</v>
      </c>
      <c r="D190" s="27" t="s">
        <v>106</v>
      </c>
      <c r="E190" s="27" t="s">
        <v>32</v>
      </c>
      <c r="F190" s="27" t="s">
        <v>34</v>
      </c>
      <c r="G190" s="27" t="s">
        <v>86</v>
      </c>
      <c r="H190" s="27" t="s">
        <v>148</v>
      </c>
      <c r="I190" s="29" t="s">
        <v>0</v>
      </c>
      <c r="J190" s="29" t="s">
        <v>0</v>
      </c>
      <c r="K190" s="30" t="s">
        <v>0</v>
      </c>
      <c r="L190" s="29" t="s">
        <v>0</v>
      </c>
      <c r="M190" s="31">
        <f t="shared" si="61"/>
        <v>1133208833.3299999</v>
      </c>
      <c r="N190" s="31">
        <f t="shared" si="62"/>
        <v>81750973.239999995</v>
      </c>
      <c r="O190" s="123">
        <f t="shared" si="62"/>
        <v>81750973.239999995</v>
      </c>
      <c r="P190" s="157">
        <f t="shared" si="60"/>
        <v>7.2141136598600289E-2</v>
      </c>
    </row>
    <row r="191" spans="1:16" ht="46.8" x14ac:dyDescent="0.25">
      <c r="A191" s="26" t="s">
        <v>39</v>
      </c>
      <c r="B191" s="27" t="s">
        <v>144</v>
      </c>
      <c r="C191" s="28" t="s">
        <v>15</v>
      </c>
      <c r="D191" s="27" t="s">
        <v>106</v>
      </c>
      <c r="E191" s="27" t="s">
        <v>32</v>
      </c>
      <c r="F191" s="27" t="s">
        <v>34</v>
      </c>
      <c r="G191" s="27" t="s">
        <v>86</v>
      </c>
      <c r="H191" s="27" t="s">
        <v>148</v>
      </c>
      <c r="I191" s="27" t="s">
        <v>40</v>
      </c>
      <c r="J191" s="27" t="s">
        <v>0</v>
      </c>
      <c r="K191" s="96" t="s">
        <v>0</v>
      </c>
      <c r="L191" s="27" t="s">
        <v>0</v>
      </c>
      <c r="M191" s="31">
        <f>M192+M193</f>
        <v>1133208833.3299999</v>
      </c>
      <c r="N191" s="31">
        <f t="shared" ref="N191:O191" si="63">N192+N193</f>
        <v>81750973.239999995</v>
      </c>
      <c r="O191" s="123">
        <f t="shared" si="63"/>
        <v>81750973.239999995</v>
      </c>
      <c r="P191" s="157">
        <f t="shared" si="60"/>
        <v>7.2141136598600289E-2</v>
      </c>
    </row>
    <row r="192" spans="1:16" ht="39.6" x14ac:dyDescent="0.25">
      <c r="A192" s="60" t="s">
        <v>149</v>
      </c>
      <c r="B192" s="61" t="s">
        <v>144</v>
      </c>
      <c r="C192" s="62" t="s">
        <v>15</v>
      </c>
      <c r="D192" s="61" t="s">
        <v>106</v>
      </c>
      <c r="E192" s="61" t="s">
        <v>32</v>
      </c>
      <c r="F192" s="61" t="s">
        <v>34</v>
      </c>
      <c r="G192" s="61" t="s">
        <v>86</v>
      </c>
      <c r="H192" s="61" t="s">
        <v>148</v>
      </c>
      <c r="I192" s="61" t="s">
        <v>40</v>
      </c>
      <c r="J192" s="63" t="s">
        <v>150</v>
      </c>
      <c r="K192" s="64">
        <v>1529.4</v>
      </c>
      <c r="L192" s="80" t="s">
        <v>53</v>
      </c>
      <c r="M192" s="65">
        <f>1293208833.33-300000000</f>
        <v>993208833.32999992</v>
      </c>
      <c r="N192" s="65">
        <v>81750973.239999995</v>
      </c>
      <c r="O192" s="124">
        <v>81750973.239999995</v>
      </c>
      <c r="P192" s="157">
        <f t="shared" si="60"/>
        <v>8.2309953855230877E-2</v>
      </c>
    </row>
    <row r="193" spans="1:16" ht="31.2" x14ac:dyDescent="0.25">
      <c r="A193" s="60" t="s">
        <v>151</v>
      </c>
      <c r="B193" s="61" t="s">
        <v>144</v>
      </c>
      <c r="C193" s="62" t="s">
        <v>15</v>
      </c>
      <c r="D193" s="61" t="s">
        <v>106</v>
      </c>
      <c r="E193" s="61" t="s">
        <v>32</v>
      </c>
      <c r="F193" s="61" t="s">
        <v>34</v>
      </c>
      <c r="G193" s="61" t="s">
        <v>86</v>
      </c>
      <c r="H193" s="61" t="s">
        <v>148</v>
      </c>
      <c r="I193" s="61" t="s">
        <v>40</v>
      </c>
      <c r="J193" s="63" t="s">
        <v>152</v>
      </c>
      <c r="K193" s="64">
        <v>1</v>
      </c>
      <c r="L193" s="80" t="s">
        <v>53</v>
      </c>
      <c r="M193" s="65">
        <v>140000000</v>
      </c>
      <c r="N193" s="65">
        <v>0</v>
      </c>
      <c r="O193" s="124">
        <v>0</v>
      </c>
      <c r="P193" s="157">
        <f t="shared" si="60"/>
        <v>0</v>
      </c>
    </row>
    <row r="196" spans="1:16" ht="60.75" customHeight="1" x14ac:dyDescent="0.4">
      <c r="A196" s="197" t="s">
        <v>325</v>
      </c>
      <c r="B196" s="197"/>
      <c r="C196" s="197"/>
      <c r="D196" s="197"/>
      <c r="M196" s="196" t="s">
        <v>326</v>
      </c>
      <c r="N196" s="196"/>
      <c r="O196" s="196"/>
    </row>
    <row r="199" spans="1:16" ht="21" x14ac:dyDescent="0.25">
      <c r="A199" s="92" t="s">
        <v>327</v>
      </c>
    </row>
    <row r="202" spans="1:16" ht="42" x14ac:dyDescent="0.4">
      <c r="A202" s="92" t="s">
        <v>328</v>
      </c>
      <c r="M202" s="196" t="s">
        <v>329</v>
      </c>
      <c r="N202" s="196"/>
      <c r="O202" s="196"/>
    </row>
    <row r="203" spans="1:16" ht="21" x14ac:dyDescent="0.4">
      <c r="A203" s="92"/>
      <c r="M203" s="120"/>
      <c r="N203" s="120"/>
      <c r="O203" s="120"/>
    </row>
    <row r="204" spans="1:16" ht="21" x14ac:dyDescent="0.4">
      <c r="A204" s="92"/>
      <c r="M204" s="120"/>
      <c r="N204" s="120"/>
      <c r="O204" s="120"/>
    </row>
    <row r="205" spans="1:16" ht="21" x14ac:dyDescent="0.4">
      <c r="A205" s="92"/>
      <c r="M205" s="120"/>
      <c r="N205" s="120"/>
      <c r="O205" s="120"/>
    </row>
    <row r="206" spans="1:16" ht="21" x14ac:dyDescent="0.4">
      <c r="A206" s="92"/>
      <c r="M206" s="120"/>
      <c r="N206" s="120"/>
      <c r="O206" s="120"/>
    </row>
    <row r="210" spans="1:1" ht="18" x14ac:dyDescent="0.35">
      <c r="A210" s="93" t="s">
        <v>330</v>
      </c>
    </row>
    <row r="211" spans="1:1" ht="18" x14ac:dyDescent="0.35">
      <c r="A211" s="93" t="s">
        <v>331</v>
      </c>
    </row>
  </sheetData>
  <autoFilter ref="A5:R193"/>
  <mergeCells count="6">
    <mergeCell ref="M1:P1"/>
    <mergeCell ref="M202:O202"/>
    <mergeCell ref="A196:D196"/>
    <mergeCell ref="M196:O196"/>
    <mergeCell ref="A3:P3"/>
    <mergeCell ref="A2:P2"/>
  </mergeCells>
  <pageMargins left="0.39370078740157483" right="0.39370078740157483" top="0.59055118110236227" bottom="0.43307086614173229" header="0.31496062992125984" footer="0.31496062992125984"/>
  <pageSetup paperSize="9" scale="71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0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:XFD5"/>
    </sheetView>
  </sheetViews>
  <sheetFormatPr defaultRowHeight="13.2" x14ac:dyDescent="0.25"/>
  <cols>
    <col min="1" max="1" width="49" style="91" customWidth="1"/>
    <col min="2" max="2" width="5.6640625" style="91" customWidth="1"/>
    <col min="3" max="3" width="8.44140625" style="91" customWidth="1"/>
    <col min="4" max="4" width="6.33203125" style="91" customWidth="1"/>
    <col min="5" max="5" width="7.77734375" style="91" bestFit="1" customWidth="1"/>
    <col min="6" max="6" width="5.109375" style="91" customWidth="1"/>
    <col min="7" max="7" width="4.109375" style="91" customWidth="1"/>
    <col min="8" max="8" width="8.44140625" style="91" bestFit="1" customWidth="1"/>
    <col min="9" max="9" width="7.109375" style="91" customWidth="1"/>
    <col min="10" max="10" width="14.33203125" style="91" customWidth="1"/>
    <col min="11" max="11" width="12.109375" style="91" customWidth="1"/>
    <col min="12" max="12" width="9.33203125" style="91" customWidth="1"/>
    <col min="13" max="15" width="20.109375" style="103" bestFit="1" customWidth="1"/>
    <col min="16" max="16" width="18.6640625" style="129" customWidth="1"/>
    <col min="17" max="18" width="18.109375" style="24" customWidth="1"/>
  </cols>
  <sheetData>
    <row r="1" spans="1:18" ht="15.6" x14ac:dyDescent="0.25">
      <c r="A1" s="81" t="s">
        <v>0</v>
      </c>
      <c r="B1" s="81" t="s">
        <v>0</v>
      </c>
      <c r="C1" s="81" t="s">
        <v>0</v>
      </c>
      <c r="D1" s="81" t="s">
        <v>0</v>
      </c>
      <c r="E1" s="81" t="s">
        <v>0</v>
      </c>
      <c r="F1" s="81" t="s">
        <v>0</v>
      </c>
      <c r="G1" s="82" t="s">
        <v>0</v>
      </c>
      <c r="H1" s="82" t="s">
        <v>0</v>
      </c>
      <c r="I1" s="82" t="s">
        <v>0</v>
      </c>
      <c r="J1" s="112"/>
      <c r="K1" s="112"/>
      <c r="L1" s="112"/>
      <c r="M1" s="201" t="s">
        <v>462</v>
      </c>
      <c r="N1" s="201"/>
      <c r="O1" s="201"/>
      <c r="P1" s="201"/>
    </row>
    <row r="2" spans="1:18" ht="33" customHeight="1" x14ac:dyDescent="0.25">
      <c r="A2" s="202" t="s">
        <v>463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15.6" x14ac:dyDescent="0.25">
      <c r="A3" s="200" t="s">
        <v>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</row>
    <row r="4" spans="1:18" ht="39.6" x14ac:dyDescent="0.25">
      <c r="A4" s="83" t="s">
        <v>174</v>
      </c>
      <c r="B4" s="83" t="s">
        <v>2</v>
      </c>
      <c r="C4" s="83" t="s">
        <v>185</v>
      </c>
      <c r="D4" s="83" t="s">
        <v>186</v>
      </c>
      <c r="E4" s="83" t="s">
        <v>3</v>
      </c>
      <c r="F4" s="83" t="s">
        <v>4</v>
      </c>
      <c r="G4" s="83" t="s">
        <v>5</v>
      </c>
      <c r="H4" s="83" t="s">
        <v>6</v>
      </c>
      <c r="I4" s="83" t="s">
        <v>7</v>
      </c>
      <c r="J4" s="84" t="s">
        <v>8</v>
      </c>
      <c r="K4" s="84" t="s">
        <v>9</v>
      </c>
      <c r="L4" s="84" t="s">
        <v>10</v>
      </c>
      <c r="M4" s="121" t="s">
        <v>11</v>
      </c>
      <c r="N4" s="121" t="s">
        <v>459</v>
      </c>
      <c r="O4" s="127" t="s">
        <v>460</v>
      </c>
      <c r="P4" s="170" t="s">
        <v>461</v>
      </c>
    </row>
    <row r="5" spans="1:18" ht="15.6" x14ac:dyDescent="0.25">
      <c r="A5" s="83" t="s">
        <v>12</v>
      </c>
      <c r="B5" s="83" t="s">
        <v>13</v>
      </c>
      <c r="C5" s="83" t="s">
        <v>14</v>
      </c>
      <c r="D5" s="83" t="s">
        <v>15</v>
      </c>
      <c r="E5" s="83" t="s">
        <v>16</v>
      </c>
      <c r="F5" s="83" t="s">
        <v>17</v>
      </c>
      <c r="G5" s="83" t="s">
        <v>18</v>
      </c>
      <c r="H5" s="83" t="s">
        <v>19</v>
      </c>
      <c r="I5" s="83" t="s">
        <v>20</v>
      </c>
      <c r="J5" s="84" t="s">
        <v>175</v>
      </c>
      <c r="K5" s="84" t="s">
        <v>21</v>
      </c>
      <c r="L5" s="84" t="s">
        <v>22</v>
      </c>
      <c r="M5" s="83" t="s">
        <v>23</v>
      </c>
      <c r="N5" s="83" t="s">
        <v>24</v>
      </c>
      <c r="O5" s="122" t="s">
        <v>25</v>
      </c>
      <c r="P5" s="122" t="s">
        <v>233</v>
      </c>
    </row>
    <row r="6" spans="1:18" ht="15.6" x14ac:dyDescent="0.25">
      <c r="A6" s="188" t="s">
        <v>26</v>
      </c>
      <c r="B6" s="7" t="s">
        <v>0</v>
      </c>
      <c r="C6" s="7" t="s">
        <v>0</v>
      </c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8" t="s">
        <v>0</v>
      </c>
      <c r="K6" s="185" t="s">
        <v>0</v>
      </c>
      <c r="L6" s="8" t="s">
        <v>0</v>
      </c>
      <c r="M6" s="18">
        <f>M7+M17+M165+M182+M205+M293+M316+M341</f>
        <v>7298586548.4400005</v>
      </c>
      <c r="N6" s="18">
        <f>N7+N17+N165+N182+N205+N293+N316+N341</f>
        <v>187927508.39999998</v>
      </c>
      <c r="O6" s="161">
        <f>O7+O17+O165+O182+O205+O293+O316+O341</f>
        <v>355763630.55000001</v>
      </c>
      <c r="P6" s="164">
        <f>O6/M6</f>
        <v>4.8744181930135626E-2</v>
      </c>
    </row>
    <row r="7" spans="1:18" ht="31.2" x14ac:dyDescent="0.25">
      <c r="A7" s="188" t="s">
        <v>27</v>
      </c>
      <c r="B7" s="16" t="s">
        <v>28</v>
      </c>
      <c r="C7" s="16" t="s">
        <v>0</v>
      </c>
      <c r="D7" s="16" t="s">
        <v>0</v>
      </c>
      <c r="E7" s="16" t="s">
        <v>0</v>
      </c>
      <c r="F7" s="16" t="s">
        <v>0</v>
      </c>
      <c r="G7" s="16" t="s">
        <v>0</v>
      </c>
      <c r="H7" s="192" t="s">
        <v>0</v>
      </c>
      <c r="I7" s="192" t="s">
        <v>0</v>
      </c>
      <c r="J7" s="193" t="s">
        <v>0</v>
      </c>
      <c r="K7" s="186" t="s">
        <v>0</v>
      </c>
      <c r="L7" s="193" t="s">
        <v>0</v>
      </c>
      <c r="M7" s="18">
        <f t="shared" ref="M7:M13" si="0">M8</f>
        <v>27131515.149999999</v>
      </c>
      <c r="N7" s="18">
        <f t="shared" ref="N7:O14" si="1">N8</f>
        <v>0</v>
      </c>
      <c r="O7" s="161">
        <f t="shared" si="1"/>
        <v>7185058.1399999997</v>
      </c>
      <c r="P7" s="164">
        <f t="shared" ref="P7:P57" si="2">O7/M7</f>
        <v>0.26482332815828752</v>
      </c>
    </row>
    <row r="8" spans="1:18" ht="31.2" x14ac:dyDescent="0.25">
      <c r="A8" s="188" t="s">
        <v>179</v>
      </c>
      <c r="B8" s="16" t="s">
        <v>28</v>
      </c>
      <c r="C8" s="16" t="s">
        <v>13</v>
      </c>
      <c r="D8" s="16" t="s">
        <v>0</v>
      </c>
      <c r="E8" s="16" t="s">
        <v>0</v>
      </c>
      <c r="F8" s="16" t="s">
        <v>0</v>
      </c>
      <c r="G8" s="16" t="s">
        <v>0</v>
      </c>
      <c r="H8" s="192" t="s">
        <v>0</v>
      </c>
      <c r="I8" s="192" t="s">
        <v>0</v>
      </c>
      <c r="J8" s="193" t="s">
        <v>0</v>
      </c>
      <c r="K8" s="186" t="s">
        <v>0</v>
      </c>
      <c r="L8" s="193" t="s">
        <v>0</v>
      </c>
      <c r="M8" s="18">
        <f t="shared" si="0"/>
        <v>27131515.149999999</v>
      </c>
      <c r="N8" s="18">
        <f t="shared" si="1"/>
        <v>0</v>
      </c>
      <c r="O8" s="161">
        <f t="shared" si="1"/>
        <v>7185058.1399999997</v>
      </c>
      <c r="P8" s="164">
        <f t="shared" si="2"/>
        <v>0.26482332815828752</v>
      </c>
    </row>
    <row r="9" spans="1:18" ht="62.4" x14ac:dyDescent="0.25">
      <c r="A9" s="188" t="s">
        <v>296</v>
      </c>
      <c r="B9" s="16" t="s">
        <v>28</v>
      </c>
      <c r="C9" s="16" t="s">
        <v>13</v>
      </c>
      <c r="D9" s="16" t="s">
        <v>293</v>
      </c>
      <c r="E9" s="16" t="s">
        <v>0</v>
      </c>
      <c r="F9" s="16" t="s">
        <v>0</v>
      </c>
      <c r="G9" s="16" t="s">
        <v>0</v>
      </c>
      <c r="H9" s="192" t="s">
        <v>0</v>
      </c>
      <c r="I9" s="192" t="s">
        <v>0</v>
      </c>
      <c r="J9" s="193" t="s">
        <v>0</v>
      </c>
      <c r="K9" s="186" t="s">
        <v>0</v>
      </c>
      <c r="L9" s="193" t="s">
        <v>0</v>
      </c>
      <c r="M9" s="18">
        <f t="shared" si="0"/>
        <v>27131515.149999999</v>
      </c>
      <c r="N9" s="18">
        <f t="shared" si="1"/>
        <v>0</v>
      </c>
      <c r="O9" s="161">
        <f t="shared" si="1"/>
        <v>7185058.1399999997</v>
      </c>
      <c r="P9" s="164">
        <f t="shared" si="2"/>
        <v>0.26482332815828752</v>
      </c>
    </row>
    <row r="10" spans="1:18" ht="31.2" x14ac:dyDescent="0.25">
      <c r="A10" s="188" t="s">
        <v>295</v>
      </c>
      <c r="B10" s="16" t="s">
        <v>28</v>
      </c>
      <c r="C10" s="16" t="s">
        <v>13</v>
      </c>
      <c r="D10" s="16" t="s">
        <v>293</v>
      </c>
      <c r="E10" s="16" t="s">
        <v>292</v>
      </c>
      <c r="F10" s="16" t="s">
        <v>0</v>
      </c>
      <c r="G10" s="16" t="s">
        <v>0</v>
      </c>
      <c r="H10" s="192" t="s">
        <v>0</v>
      </c>
      <c r="I10" s="192" t="s">
        <v>0</v>
      </c>
      <c r="J10" s="193" t="s">
        <v>0</v>
      </c>
      <c r="K10" s="186" t="s">
        <v>0</v>
      </c>
      <c r="L10" s="193" t="s">
        <v>0</v>
      </c>
      <c r="M10" s="18">
        <f t="shared" si="0"/>
        <v>27131515.149999999</v>
      </c>
      <c r="N10" s="18">
        <f t="shared" si="1"/>
        <v>0</v>
      </c>
      <c r="O10" s="161">
        <f t="shared" si="1"/>
        <v>7185058.1399999997</v>
      </c>
      <c r="P10" s="164">
        <f t="shared" si="2"/>
        <v>0.26482332815828752</v>
      </c>
    </row>
    <row r="11" spans="1:18" ht="15.6" x14ac:dyDescent="0.25">
      <c r="A11" s="189" t="s">
        <v>105</v>
      </c>
      <c r="B11" s="16" t="s">
        <v>28</v>
      </c>
      <c r="C11" s="16" t="s">
        <v>13</v>
      </c>
      <c r="D11" s="16" t="s">
        <v>293</v>
      </c>
      <c r="E11" s="16" t="s">
        <v>292</v>
      </c>
      <c r="F11" s="16" t="s">
        <v>106</v>
      </c>
      <c r="G11" s="16" t="s">
        <v>0</v>
      </c>
      <c r="H11" s="16" t="s">
        <v>0</v>
      </c>
      <c r="I11" s="16" t="s">
        <v>0</v>
      </c>
      <c r="J11" s="17" t="s">
        <v>0</v>
      </c>
      <c r="K11" s="23" t="s">
        <v>0</v>
      </c>
      <c r="L11" s="17" t="s">
        <v>0</v>
      </c>
      <c r="M11" s="18">
        <f t="shared" si="0"/>
        <v>27131515.149999999</v>
      </c>
      <c r="N11" s="18">
        <f t="shared" si="1"/>
        <v>0</v>
      </c>
      <c r="O11" s="161">
        <f t="shared" si="1"/>
        <v>7185058.1399999997</v>
      </c>
      <c r="P11" s="164">
        <f t="shared" si="2"/>
        <v>0.26482332815828752</v>
      </c>
    </row>
    <row r="12" spans="1:18" ht="31.2" x14ac:dyDescent="0.25">
      <c r="A12" s="189" t="s">
        <v>288</v>
      </c>
      <c r="B12" s="16" t="s">
        <v>28</v>
      </c>
      <c r="C12" s="16" t="s">
        <v>13</v>
      </c>
      <c r="D12" s="16" t="s">
        <v>293</v>
      </c>
      <c r="E12" s="16" t="s">
        <v>292</v>
      </c>
      <c r="F12" s="16" t="s">
        <v>106</v>
      </c>
      <c r="G12" s="16" t="s">
        <v>106</v>
      </c>
      <c r="H12" s="16" t="s">
        <v>0</v>
      </c>
      <c r="I12" s="16" t="s">
        <v>0</v>
      </c>
      <c r="J12" s="17" t="s">
        <v>0</v>
      </c>
      <c r="K12" s="23" t="s">
        <v>0</v>
      </c>
      <c r="L12" s="17" t="s">
        <v>0</v>
      </c>
      <c r="M12" s="18">
        <f t="shared" si="0"/>
        <v>27131515.149999999</v>
      </c>
      <c r="N12" s="18">
        <f t="shared" si="1"/>
        <v>0</v>
      </c>
      <c r="O12" s="161">
        <f t="shared" si="1"/>
        <v>7185058.1399999997</v>
      </c>
      <c r="P12" s="164">
        <f t="shared" si="2"/>
        <v>0.26482332815828752</v>
      </c>
    </row>
    <row r="13" spans="1:18" ht="31.2" x14ac:dyDescent="0.25">
      <c r="A13" s="188" t="s">
        <v>294</v>
      </c>
      <c r="B13" s="16" t="s">
        <v>28</v>
      </c>
      <c r="C13" s="16" t="s">
        <v>13</v>
      </c>
      <c r="D13" s="16" t="s">
        <v>293</v>
      </c>
      <c r="E13" s="16" t="s">
        <v>292</v>
      </c>
      <c r="F13" s="16" t="s">
        <v>106</v>
      </c>
      <c r="G13" s="16" t="s">
        <v>106</v>
      </c>
      <c r="H13" s="16" t="s">
        <v>291</v>
      </c>
      <c r="I13" s="192" t="s">
        <v>0</v>
      </c>
      <c r="J13" s="193" t="s">
        <v>0</v>
      </c>
      <c r="K13" s="186" t="s">
        <v>0</v>
      </c>
      <c r="L13" s="193" t="s">
        <v>0</v>
      </c>
      <c r="M13" s="18">
        <f t="shared" si="0"/>
        <v>27131515.149999999</v>
      </c>
      <c r="N13" s="18">
        <f t="shared" si="1"/>
        <v>0</v>
      </c>
      <c r="O13" s="161">
        <f t="shared" si="1"/>
        <v>7185058.1399999997</v>
      </c>
      <c r="P13" s="164">
        <f t="shared" si="2"/>
        <v>0.26482332815828752</v>
      </c>
    </row>
    <row r="14" spans="1:18" ht="62.4" x14ac:dyDescent="0.25">
      <c r="A14" s="188" t="s">
        <v>195</v>
      </c>
      <c r="B14" s="16" t="s">
        <v>28</v>
      </c>
      <c r="C14" s="16" t="s">
        <v>13</v>
      </c>
      <c r="D14" s="16" t="s">
        <v>293</v>
      </c>
      <c r="E14" s="16" t="s">
        <v>292</v>
      </c>
      <c r="F14" s="16" t="s">
        <v>106</v>
      </c>
      <c r="G14" s="16" t="s">
        <v>106</v>
      </c>
      <c r="H14" s="16" t="s">
        <v>291</v>
      </c>
      <c r="I14" s="16" t="s">
        <v>189</v>
      </c>
      <c r="J14" s="17" t="s">
        <v>0</v>
      </c>
      <c r="K14" s="23" t="s">
        <v>0</v>
      </c>
      <c r="L14" s="17" t="s">
        <v>0</v>
      </c>
      <c r="M14" s="18">
        <f>M15</f>
        <v>27131515.149999999</v>
      </c>
      <c r="N14" s="18">
        <f t="shared" si="1"/>
        <v>0</v>
      </c>
      <c r="O14" s="161">
        <f t="shared" si="1"/>
        <v>7185058.1399999997</v>
      </c>
      <c r="P14" s="164">
        <f t="shared" si="2"/>
        <v>0.26482332815828752</v>
      </c>
    </row>
    <row r="15" spans="1:18" s="36" customFormat="1" ht="15.6" x14ac:dyDescent="0.25">
      <c r="A15" s="188" t="s">
        <v>171</v>
      </c>
      <c r="B15" s="16"/>
      <c r="C15" s="16"/>
      <c r="D15" s="16"/>
      <c r="E15" s="16"/>
      <c r="F15" s="16"/>
      <c r="G15" s="16"/>
      <c r="H15" s="16"/>
      <c r="I15" s="16"/>
      <c r="J15" s="17"/>
      <c r="K15" s="23"/>
      <c r="L15" s="17"/>
      <c r="M15" s="18">
        <f>M16</f>
        <v>27131515.149999999</v>
      </c>
      <c r="N15" s="18">
        <f t="shared" ref="N15:O15" si="3">N16</f>
        <v>0</v>
      </c>
      <c r="O15" s="161">
        <f t="shared" si="3"/>
        <v>7185058.1399999997</v>
      </c>
      <c r="P15" s="164">
        <f t="shared" si="2"/>
        <v>0.26482332815828752</v>
      </c>
      <c r="Q15" s="37"/>
      <c r="R15" s="37"/>
    </row>
    <row r="16" spans="1:18" ht="46.8" x14ac:dyDescent="0.25">
      <c r="A16" s="183" t="s">
        <v>357</v>
      </c>
      <c r="B16" s="7" t="s">
        <v>28</v>
      </c>
      <c r="C16" s="7" t="s">
        <v>13</v>
      </c>
      <c r="D16" s="7" t="s">
        <v>293</v>
      </c>
      <c r="E16" s="7" t="s">
        <v>292</v>
      </c>
      <c r="F16" s="7" t="s">
        <v>106</v>
      </c>
      <c r="G16" s="7" t="s">
        <v>106</v>
      </c>
      <c r="H16" s="7" t="s">
        <v>291</v>
      </c>
      <c r="I16" s="7" t="s">
        <v>189</v>
      </c>
      <c r="J16" s="8" t="s">
        <v>318</v>
      </c>
      <c r="K16" s="185">
        <v>1</v>
      </c>
      <c r="L16" s="8" t="s">
        <v>53</v>
      </c>
      <c r="M16" s="194">
        <v>27131515.149999999</v>
      </c>
      <c r="N16" s="194">
        <v>0</v>
      </c>
      <c r="O16" s="173">
        <v>7185058.1399999997</v>
      </c>
      <c r="P16" s="164">
        <f t="shared" si="2"/>
        <v>0.26482332815828752</v>
      </c>
    </row>
    <row r="17" spans="1:16" ht="46.8" x14ac:dyDescent="0.25">
      <c r="A17" s="26" t="s">
        <v>290</v>
      </c>
      <c r="B17" s="68" t="s">
        <v>22</v>
      </c>
      <c r="C17" s="68" t="s">
        <v>0</v>
      </c>
      <c r="D17" s="68" t="s">
        <v>0</v>
      </c>
      <c r="E17" s="68" t="s">
        <v>0</v>
      </c>
      <c r="F17" s="68" t="s">
        <v>0</v>
      </c>
      <c r="G17" s="68" t="s">
        <v>0</v>
      </c>
      <c r="H17" s="70" t="s">
        <v>0</v>
      </c>
      <c r="I17" s="70" t="s">
        <v>0</v>
      </c>
      <c r="J17" s="71" t="s">
        <v>0</v>
      </c>
      <c r="K17" s="72" t="s">
        <v>0</v>
      </c>
      <c r="L17" s="71" t="s">
        <v>0</v>
      </c>
      <c r="M17" s="69">
        <f>M18+M93</f>
        <v>1403767014.3099999</v>
      </c>
      <c r="N17" s="69">
        <f>N18+N93</f>
        <v>0</v>
      </c>
      <c r="O17" s="125">
        <f>O18+O93</f>
        <v>47379064.030000001</v>
      </c>
      <c r="P17" s="157">
        <f t="shared" si="2"/>
        <v>3.3751372946520225E-2</v>
      </c>
    </row>
    <row r="18" spans="1:16" ht="31.2" x14ac:dyDescent="0.25">
      <c r="A18" s="26" t="s">
        <v>178</v>
      </c>
      <c r="B18" s="68" t="s">
        <v>22</v>
      </c>
      <c r="C18" s="68" t="s">
        <v>12</v>
      </c>
      <c r="D18" s="68"/>
      <c r="E18" s="68"/>
      <c r="F18" s="68"/>
      <c r="G18" s="68"/>
      <c r="H18" s="70"/>
      <c r="I18" s="70"/>
      <c r="J18" s="71"/>
      <c r="K18" s="72"/>
      <c r="L18" s="71"/>
      <c r="M18" s="69">
        <f>M19</f>
        <v>674595063.49000001</v>
      </c>
      <c r="N18" s="69">
        <f t="shared" ref="N18:O21" si="4">N19</f>
        <v>0</v>
      </c>
      <c r="O18" s="125">
        <f t="shared" si="4"/>
        <v>47379064.030000001</v>
      </c>
      <c r="P18" s="157">
        <f t="shared" si="2"/>
        <v>7.0233339367895234E-2</v>
      </c>
    </row>
    <row r="19" spans="1:16" ht="31.2" x14ac:dyDescent="0.25">
      <c r="A19" s="26" t="s">
        <v>289</v>
      </c>
      <c r="B19" s="68" t="s">
        <v>22</v>
      </c>
      <c r="C19" s="68" t="s">
        <v>12</v>
      </c>
      <c r="D19" s="68" t="s">
        <v>257</v>
      </c>
      <c r="E19" s="68" t="s">
        <v>0</v>
      </c>
      <c r="F19" s="68" t="s">
        <v>0</v>
      </c>
      <c r="G19" s="68" t="s">
        <v>0</v>
      </c>
      <c r="H19" s="70" t="s">
        <v>0</v>
      </c>
      <c r="I19" s="70" t="s">
        <v>0</v>
      </c>
      <c r="J19" s="71" t="s">
        <v>0</v>
      </c>
      <c r="K19" s="72" t="s">
        <v>0</v>
      </c>
      <c r="L19" s="71" t="s">
        <v>0</v>
      </c>
      <c r="M19" s="69">
        <f>M20</f>
        <v>674595063.49000001</v>
      </c>
      <c r="N19" s="69">
        <f t="shared" si="4"/>
        <v>0</v>
      </c>
      <c r="O19" s="125">
        <f t="shared" si="4"/>
        <v>47379064.030000001</v>
      </c>
      <c r="P19" s="157">
        <f t="shared" si="2"/>
        <v>7.0233339367895234E-2</v>
      </c>
    </row>
    <row r="20" spans="1:16" ht="46.8" x14ac:dyDescent="0.25">
      <c r="A20" s="26" t="s">
        <v>249</v>
      </c>
      <c r="B20" s="68" t="s">
        <v>22</v>
      </c>
      <c r="C20" s="68" t="s">
        <v>12</v>
      </c>
      <c r="D20" s="68" t="s">
        <v>257</v>
      </c>
      <c r="E20" s="68" t="s">
        <v>246</v>
      </c>
      <c r="F20" s="68" t="s">
        <v>0</v>
      </c>
      <c r="G20" s="68" t="s">
        <v>0</v>
      </c>
      <c r="H20" s="70" t="s">
        <v>0</v>
      </c>
      <c r="I20" s="70" t="s">
        <v>0</v>
      </c>
      <c r="J20" s="71" t="s">
        <v>0</v>
      </c>
      <c r="K20" s="72" t="s">
        <v>0</v>
      </c>
      <c r="L20" s="71" t="s">
        <v>0</v>
      </c>
      <c r="M20" s="69">
        <f>M21</f>
        <v>674595063.49000001</v>
      </c>
      <c r="N20" s="69">
        <f t="shared" si="4"/>
        <v>0</v>
      </c>
      <c r="O20" s="125">
        <f t="shared" si="4"/>
        <v>47379064.030000001</v>
      </c>
      <c r="P20" s="157">
        <f t="shared" si="2"/>
        <v>7.0233339367895234E-2</v>
      </c>
    </row>
    <row r="21" spans="1:16" ht="15.6" x14ac:dyDescent="0.25">
      <c r="A21" s="77" t="s">
        <v>105</v>
      </c>
      <c r="B21" s="68" t="s">
        <v>22</v>
      </c>
      <c r="C21" s="68" t="s">
        <v>12</v>
      </c>
      <c r="D21" s="68" t="s">
        <v>257</v>
      </c>
      <c r="E21" s="68" t="s">
        <v>246</v>
      </c>
      <c r="F21" s="68" t="s">
        <v>106</v>
      </c>
      <c r="G21" s="68" t="s">
        <v>0</v>
      </c>
      <c r="H21" s="68" t="s">
        <v>0</v>
      </c>
      <c r="I21" s="68" t="s">
        <v>0</v>
      </c>
      <c r="J21" s="73" t="s">
        <v>0</v>
      </c>
      <c r="K21" s="74" t="s">
        <v>0</v>
      </c>
      <c r="L21" s="73" t="s">
        <v>0</v>
      </c>
      <c r="M21" s="69">
        <f>M22</f>
        <v>674595063.49000001</v>
      </c>
      <c r="N21" s="69">
        <f t="shared" si="4"/>
        <v>0</v>
      </c>
      <c r="O21" s="125">
        <f t="shared" si="4"/>
        <v>47379064.030000001</v>
      </c>
      <c r="P21" s="157">
        <f t="shared" si="2"/>
        <v>7.0233339367895234E-2</v>
      </c>
    </row>
    <row r="22" spans="1:16" ht="31.2" x14ac:dyDescent="0.25">
      <c r="A22" s="77" t="s">
        <v>288</v>
      </c>
      <c r="B22" s="68" t="s">
        <v>22</v>
      </c>
      <c r="C22" s="68" t="s">
        <v>12</v>
      </c>
      <c r="D22" s="68" t="s">
        <v>257</v>
      </c>
      <c r="E22" s="68" t="s">
        <v>246</v>
      </c>
      <c r="F22" s="68" t="s">
        <v>106</v>
      </c>
      <c r="G22" s="68" t="s">
        <v>106</v>
      </c>
      <c r="H22" s="68" t="s">
        <v>0</v>
      </c>
      <c r="I22" s="68" t="s">
        <v>0</v>
      </c>
      <c r="J22" s="73" t="s">
        <v>0</v>
      </c>
      <c r="K22" s="74" t="s">
        <v>0</v>
      </c>
      <c r="L22" s="73" t="s">
        <v>0</v>
      </c>
      <c r="M22" s="69">
        <f>M23+M27</f>
        <v>674595063.49000001</v>
      </c>
      <c r="N22" s="69">
        <f t="shared" ref="N22:O22" si="5">N23+N27</f>
        <v>0</v>
      </c>
      <c r="O22" s="125">
        <f t="shared" si="5"/>
        <v>47379064.030000001</v>
      </c>
      <c r="P22" s="157">
        <f t="shared" si="2"/>
        <v>7.0233339367895234E-2</v>
      </c>
    </row>
    <row r="23" spans="1:16" ht="46.8" x14ac:dyDescent="0.25">
      <c r="A23" s="26" t="s">
        <v>287</v>
      </c>
      <c r="B23" s="68" t="s">
        <v>22</v>
      </c>
      <c r="C23" s="68" t="s">
        <v>12</v>
      </c>
      <c r="D23" s="68" t="s">
        <v>257</v>
      </c>
      <c r="E23" s="68" t="s">
        <v>246</v>
      </c>
      <c r="F23" s="68" t="s">
        <v>106</v>
      </c>
      <c r="G23" s="68" t="s">
        <v>106</v>
      </c>
      <c r="H23" s="68" t="s">
        <v>200</v>
      </c>
      <c r="I23" s="70" t="s">
        <v>0</v>
      </c>
      <c r="J23" s="71" t="s">
        <v>0</v>
      </c>
      <c r="K23" s="72" t="s">
        <v>0</v>
      </c>
      <c r="L23" s="71" t="s">
        <v>0</v>
      </c>
      <c r="M23" s="69">
        <f t="shared" ref="M23:O25" si="6">M24</f>
        <v>4115901.01</v>
      </c>
      <c r="N23" s="69">
        <f t="shared" si="6"/>
        <v>0</v>
      </c>
      <c r="O23" s="125">
        <f t="shared" si="6"/>
        <v>0</v>
      </c>
      <c r="P23" s="157">
        <f t="shared" si="2"/>
        <v>0</v>
      </c>
    </row>
    <row r="24" spans="1:16" ht="62.4" x14ac:dyDescent="0.25">
      <c r="A24" s="26" t="s">
        <v>195</v>
      </c>
      <c r="B24" s="68" t="s">
        <v>22</v>
      </c>
      <c r="C24" s="68" t="s">
        <v>12</v>
      </c>
      <c r="D24" s="68" t="s">
        <v>257</v>
      </c>
      <c r="E24" s="68" t="s">
        <v>246</v>
      </c>
      <c r="F24" s="68" t="s">
        <v>106</v>
      </c>
      <c r="G24" s="68" t="s">
        <v>106</v>
      </c>
      <c r="H24" s="68" t="s">
        <v>200</v>
      </c>
      <c r="I24" s="68" t="s">
        <v>189</v>
      </c>
      <c r="J24" s="73" t="s">
        <v>0</v>
      </c>
      <c r="K24" s="74" t="s">
        <v>0</v>
      </c>
      <c r="L24" s="73" t="s">
        <v>0</v>
      </c>
      <c r="M24" s="69">
        <f>M25</f>
        <v>4115901.01</v>
      </c>
      <c r="N24" s="69">
        <f t="shared" si="6"/>
        <v>0</v>
      </c>
      <c r="O24" s="125">
        <f t="shared" si="6"/>
        <v>0</v>
      </c>
      <c r="P24" s="157">
        <f t="shared" si="2"/>
        <v>0</v>
      </c>
    </row>
    <row r="25" spans="1:16" s="105" customFormat="1" ht="43.2" customHeight="1" x14ac:dyDescent="0.25">
      <c r="A25" s="107" t="s">
        <v>199</v>
      </c>
      <c r="B25" s="108"/>
      <c r="C25" s="108"/>
      <c r="D25" s="108"/>
      <c r="E25" s="108"/>
      <c r="F25" s="108"/>
      <c r="G25" s="108"/>
      <c r="H25" s="108"/>
      <c r="I25" s="108"/>
      <c r="J25" s="118"/>
      <c r="K25" s="113"/>
      <c r="L25" s="118"/>
      <c r="M25" s="109">
        <f>M26</f>
        <v>4115901.01</v>
      </c>
      <c r="N25" s="109">
        <f t="shared" si="6"/>
        <v>0</v>
      </c>
      <c r="O25" s="131">
        <f t="shared" si="6"/>
        <v>0</v>
      </c>
      <c r="P25" s="157">
        <f t="shared" si="2"/>
        <v>0</v>
      </c>
    </row>
    <row r="26" spans="1:16" s="106" customFormat="1" ht="58.2" customHeight="1" x14ac:dyDescent="0.25">
      <c r="A26" s="133" t="s">
        <v>448</v>
      </c>
      <c r="B26" s="134" t="s">
        <v>22</v>
      </c>
      <c r="C26" s="134">
        <v>1</v>
      </c>
      <c r="D26" s="135" t="s">
        <v>257</v>
      </c>
      <c r="E26" s="134">
        <v>812</v>
      </c>
      <c r="F26" s="135" t="s">
        <v>106</v>
      </c>
      <c r="G26" s="135" t="s">
        <v>106</v>
      </c>
      <c r="H26" s="136">
        <v>11270</v>
      </c>
      <c r="I26" s="134">
        <v>522</v>
      </c>
      <c r="J26" s="111" t="s">
        <v>304</v>
      </c>
      <c r="K26" s="114">
        <v>65</v>
      </c>
      <c r="L26" s="111">
        <v>2023</v>
      </c>
      <c r="M26" s="110">
        <v>4115901.01</v>
      </c>
      <c r="N26" s="110">
        <v>0</v>
      </c>
      <c r="O26" s="132">
        <v>0</v>
      </c>
      <c r="P26" s="157">
        <f t="shared" si="2"/>
        <v>0</v>
      </c>
    </row>
    <row r="27" spans="1:16" ht="46.8" x14ac:dyDescent="0.25">
      <c r="A27" s="26" t="s">
        <v>287</v>
      </c>
      <c r="B27" s="68" t="s">
        <v>22</v>
      </c>
      <c r="C27" s="68" t="s">
        <v>12</v>
      </c>
      <c r="D27" s="68" t="s">
        <v>257</v>
      </c>
      <c r="E27" s="68" t="s">
        <v>246</v>
      </c>
      <c r="F27" s="68" t="s">
        <v>106</v>
      </c>
      <c r="G27" s="68" t="s">
        <v>106</v>
      </c>
      <c r="H27" s="68" t="s">
        <v>256</v>
      </c>
      <c r="I27" s="70" t="s">
        <v>0</v>
      </c>
      <c r="J27" s="71" t="s">
        <v>0</v>
      </c>
      <c r="K27" s="72" t="s">
        <v>0</v>
      </c>
      <c r="L27" s="71" t="s">
        <v>0</v>
      </c>
      <c r="M27" s="69">
        <f>M28</f>
        <v>670479162.48000002</v>
      </c>
      <c r="N27" s="69">
        <f t="shared" ref="N27:O27" si="7">N28</f>
        <v>0</v>
      </c>
      <c r="O27" s="125">
        <f t="shared" si="7"/>
        <v>47379064.030000001</v>
      </c>
      <c r="P27" s="157">
        <f t="shared" si="2"/>
        <v>7.0664483971063438E-2</v>
      </c>
    </row>
    <row r="28" spans="1:16" ht="62.4" x14ac:dyDescent="0.25">
      <c r="A28" s="26" t="s">
        <v>195</v>
      </c>
      <c r="B28" s="68" t="s">
        <v>22</v>
      </c>
      <c r="C28" s="68" t="s">
        <v>12</v>
      </c>
      <c r="D28" s="68" t="s">
        <v>257</v>
      </c>
      <c r="E28" s="68" t="s">
        <v>246</v>
      </c>
      <c r="F28" s="68" t="s">
        <v>106</v>
      </c>
      <c r="G28" s="68" t="s">
        <v>106</v>
      </c>
      <c r="H28" s="68" t="s">
        <v>256</v>
      </c>
      <c r="I28" s="68" t="s">
        <v>189</v>
      </c>
      <c r="J28" s="73" t="s">
        <v>0</v>
      </c>
      <c r="K28" s="74" t="s">
        <v>0</v>
      </c>
      <c r="L28" s="73" t="s">
        <v>0</v>
      </c>
      <c r="M28" s="69">
        <f>M29+M32+M37+M39+M42+M46+M48+M50+M53+M56+M58+M60+M62+M65+M68+M71+M75+M80+M82+M84+M87+M89+M91</f>
        <v>670479162.48000002</v>
      </c>
      <c r="N28" s="69">
        <f t="shared" ref="N28:O28" si="8">N29+N32+N37+N39+N42+N46+N48+N50+N53+N56+N58+N60+N62+N65+N68+N71+N75+N80+N82+N84+N87+N89+N91</f>
        <v>0</v>
      </c>
      <c r="O28" s="69">
        <f t="shared" si="8"/>
        <v>47379064.030000001</v>
      </c>
      <c r="P28" s="157">
        <f t="shared" si="2"/>
        <v>7.0664483971063438E-2</v>
      </c>
    </row>
    <row r="29" spans="1:16" ht="15.6" x14ac:dyDescent="0.25">
      <c r="A29" s="26" t="s">
        <v>163</v>
      </c>
      <c r="B29" s="68" t="s">
        <v>0</v>
      </c>
      <c r="C29" s="68" t="s">
        <v>0</v>
      </c>
      <c r="D29" s="68" t="s">
        <v>0</v>
      </c>
      <c r="E29" s="68" t="s">
        <v>0</v>
      </c>
      <c r="F29" s="68" t="s">
        <v>0</v>
      </c>
      <c r="G29" s="68" t="s">
        <v>0</v>
      </c>
      <c r="H29" s="68" t="s">
        <v>0</v>
      </c>
      <c r="I29" s="68" t="s">
        <v>0</v>
      </c>
      <c r="J29" s="73" t="s">
        <v>0</v>
      </c>
      <c r="K29" s="74" t="s">
        <v>0</v>
      </c>
      <c r="L29" s="73" t="s">
        <v>0</v>
      </c>
      <c r="M29" s="69">
        <f>SUM(M30:M31)</f>
        <v>7780020.5399999991</v>
      </c>
      <c r="N29" s="69">
        <f>SUM(N30:N31)</f>
        <v>0</v>
      </c>
      <c r="O29" s="125">
        <f>SUM(O30:O31)</f>
        <v>0</v>
      </c>
      <c r="P29" s="157">
        <f t="shared" si="2"/>
        <v>0</v>
      </c>
    </row>
    <row r="30" spans="1:16" s="105" customFormat="1" ht="67.95" customHeight="1" x14ac:dyDescent="0.25">
      <c r="A30" s="137" t="s">
        <v>443</v>
      </c>
      <c r="B30" s="135">
        <v>12</v>
      </c>
      <c r="C30" s="135">
        <v>1</v>
      </c>
      <c r="D30" s="135" t="s">
        <v>257</v>
      </c>
      <c r="E30" s="135">
        <v>812</v>
      </c>
      <c r="F30" s="135" t="s">
        <v>106</v>
      </c>
      <c r="G30" s="135" t="s">
        <v>106</v>
      </c>
      <c r="H30" s="135" t="s">
        <v>256</v>
      </c>
      <c r="I30" s="135" t="s">
        <v>189</v>
      </c>
      <c r="J30" s="111" t="s">
        <v>304</v>
      </c>
      <c r="K30" s="114">
        <v>160</v>
      </c>
      <c r="L30" s="111">
        <v>2023</v>
      </c>
      <c r="M30" s="110">
        <v>4547187.5999999996</v>
      </c>
      <c r="N30" s="110">
        <v>0</v>
      </c>
      <c r="O30" s="132">
        <v>0</v>
      </c>
      <c r="P30" s="157">
        <f t="shared" si="2"/>
        <v>0</v>
      </c>
    </row>
    <row r="31" spans="1:16" s="105" customFormat="1" ht="54" customHeight="1" x14ac:dyDescent="0.25">
      <c r="A31" s="137" t="s">
        <v>444</v>
      </c>
      <c r="B31" s="135">
        <v>12</v>
      </c>
      <c r="C31" s="135">
        <v>1</v>
      </c>
      <c r="D31" s="135" t="s">
        <v>257</v>
      </c>
      <c r="E31" s="135">
        <v>812</v>
      </c>
      <c r="F31" s="135" t="s">
        <v>106</v>
      </c>
      <c r="G31" s="135" t="s">
        <v>106</v>
      </c>
      <c r="H31" s="135" t="s">
        <v>256</v>
      </c>
      <c r="I31" s="135" t="s">
        <v>189</v>
      </c>
      <c r="J31" s="111" t="s">
        <v>304</v>
      </c>
      <c r="K31" s="114">
        <v>160</v>
      </c>
      <c r="L31" s="111">
        <v>2023</v>
      </c>
      <c r="M31" s="110">
        <v>3232832.94</v>
      </c>
      <c r="N31" s="110">
        <v>0</v>
      </c>
      <c r="O31" s="132">
        <v>0</v>
      </c>
      <c r="P31" s="157">
        <f t="shared" si="2"/>
        <v>0</v>
      </c>
    </row>
    <row r="32" spans="1:16" ht="15.6" x14ac:dyDescent="0.25">
      <c r="A32" s="26" t="s">
        <v>301</v>
      </c>
      <c r="B32" s="68" t="s">
        <v>0</v>
      </c>
      <c r="C32" s="68" t="s">
        <v>0</v>
      </c>
      <c r="D32" s="68" t="s">
        <v>0</v>
      </c>
      <c r="E32" s="68" t="s">
        <v>0</v>
      </c>
      <c r="F32" s="68" t="s">
        <v>0</v>
      </c>
      <c r="G32" s="68" t="s">
        <v>0</v>
      </c>
      <c r="H32" s="68" t="s">
        <v>0</v>
      </c>
      <c r="I32" s="68" t="s">
        <v>0</v>
      </c>
      <c r="J32" s="73" t="s">
        <v>0</v>
      </c>
      <c r="K32" s="74"/>
      <c r="L32" s="73" t="s">
        <v>0</v>
      </c>
      <c r="M32" s="69">
        <f>M33+M34+M35+M36</f>
        <v>81275409.449999988</v>
      </c>
      <c r="N32" s="69">
        <f t="shared" ref="N32:O32" si="9">N33+N34+N35+N36</f>
        <v>0</v>
      </c>
      <c r="O32" s="69">
        <f t="shared" si="9"/>
        <v>0</v>
      </c>
      <c r="P32" s="157">
        <f t="shared" si="2"/>
        <v>0</v>
      </c>
    </row>
    <row r="33" spans="1:18" s="33" customFormat="1" ht="46.8" x14ac:dyDescent="0.25">
      <c r="A33" s="60" t="s">
        <v>271</v>
      </c>
      <c r="B33" s="83" t="s">
        <v>22</v>
      </c>
      <c r="C33" s="83" t="s">
        <v>12</v>
      </c>
      <c r="D33" s="83" t="s">
        <v>257</v>
      </c>
      <c r="E33" s="83" t="s">
        <v>246</v>
      </c>
      <c r="F33" s="83" t="s">
        <v>106</v>
      </c>
      <c r="G33" s="83" t="s">
        <v>106</v>
      </c>
      <c r="H33" s="83" t="s">
        <v>256</v>
      </c>
      <c r="I33" s="83" t="s">
        <v>189</v>
      </c>
      <c r="J33" s="84" t="s">
        <v>225</v>
      </c>
      <c r="K33" s="79">
        <v>10522</v>
      </c>
      <c r="L33" s="84" t="s">
        <v>59</v>
      </c>
      <c r="M33" s="85">
        <v>32450551.34</v>
      </c>
      <c r="N33" s="85">
        <v>0</v>
      </c>
      <c r="O33" s="130">
        <v>0</v>
      </c>
      <c r="P33" s="157">
        <f t="shared" si="2"/>
        <v>0</v>
      </c>
      <c r="Q33" s="39"/>
      <c r="R33" s="39"/>
    </row>
    <row r="34" spans="1:18" s="105" customFormat="1" ht="55.2" customHeight="1" x14ac:dyDescent="0.25">
      <c r="A34" s="138" t="s">
        <v>270</v>
      </c>
      <c r="B34" s="134" t="s">
        <v>22</v>
      </c>
      <c r="C34" s="134" t="s">
        <v>12</v>
      </c>
      <c r="D34" s="134" t="s">
        <v>257</v>
      </c>
      <c r="E34" s="134" t="s">
        <v>246</v>
      </c>
      <c r="F34" s="134" t="s">
        <v>106</v>
      </c>
      <c r="G34" s="134" t="s">
        <v>106</v>
      </c>
      <c r="H34" s="134" t="s">
        <v>256</v>
      </c>
      <c r="I34" s="134" t="s">
        <v>189</v>
      </c>
      <c r="J34" s="111" t="s">
        <v>297</v>
      </c>
      <c r="K34" s="111">
        <v>4.2380000000000001E-2</v>
      </c>
      <c r="L34" s="111">
        <v>2023</v>
      </c>
      <c r="M34" s="110">
        <v>8751456.5999999996</v>
      </c>
      <c r="N34" s="110">
        <v>0</v>
      </c>
      <c r="O34" s="132">
        <v>0</v>
      </c>
      <c r="P34" s="157">
        <f t="shared" si="2"/>
        <v>0</v>
      </c>
    </row>
    <row r="35" spans="1:18" s="33" customFormat="1" ht="46.8" x14ac:dyDescent="0.25">
      <c r="A35" s="60" t="s">
        <v>269</v>
      </c>
      <c r="B35" s="83" t="s">
        <v>22</v>
      </c>
      <c r="C35" s="83" t="s">
        <v>12</v>
      </c>
      <c r="D35" s="83" t="s">
        <v>257</v>
      </c>
      <c r="E35" s="83" t="s">
        <v>246</v>
      </c>
      <c r="F35" s="83" t="s">
        <v>106</v>
      </c>
      <c r="G35" s="83" t="s">
        <v>106</v>
      </c>
      <c r="H35" s="83" t="s">
        <v>256</v>
      </c>
      <c r="I35" s="83" t="s">
        <v>189</v>
      </c>
      <c r="J35" s="84" t="s">
        <v>225</v>
      </c>
      <c r="K35" s="79">
        <v>5124</v>
      </c>
      <c r="L35" s="84" t="s">
        <v>59</v>
      </c>
      <c r="M35" s="85">
        <v>24809841.41</v>
      </c>
      <c r="N35" s="85">
        <v>0</v>
      </c>
      <c r="O35" s="130">
        <v>0</v>
      </c>
      <c r="P35" s="157">
        <f t="shared" si="2"/>
        <v>0</v>
      </c>
      <c r="Q35" s="39"/>
      <c r="R35" s="39"/>
    </row>
    <row r="36" spans="1:18" s="106" customFormat="1" ht="64.5" customHeight="1" x14ac:dyDescent="0.25">
      <c r="A36" s="139" t="s">
        <v>260</v>
      </c>
      <c r="B36" s="134" t="s">
        <v>22</v>
      </c>
      <c r="C36" s="134" t="s">
        <v>12</v>
      </c>
      <c r="D36" s="134" t="s">
        <v>257</v>
      </c>
      <c r="E36" s="134" t="s">
        <v>246</v>
      </c>
      <c r="F36" s="134" t="s">
        <v>106</v>
      </c>
      <c r="G36" s="134" t="s">
        <v>106</v>
      </c>
      <c r="H36" s="134" t="s">
        <v>256</v>
      </c>
      <c r="I36" s="134" t="s">
        <v>189</v>
      </c>
      <c r="J36" s="115" t="s">
        <v>297</v>
      </c>
      <c r="K36" s="115">
        <v>5.7099999999999998E-2</v>
      </c>
      <c r="L36" s="111">
        <v>2023</v>
      </c>
      <c r="M36" s="110">
        <v>15263560.1</v>
      </c>
      <c r="N36" s="110">
        <v>0</v>
      </c>
      <c r="O36" s="132">
        <v>0</v>
      </c>
      <c r="P36" s="157">
        <f t="shared" si="2"/>
        <v>0</v>
      </c>
    </row>
    <row r="37" spans="1:18" ht="15.6" x14ac:dyDescent="0.25">
      <c r="A37" s="26" t="s">
        <v>164</v>
      </c>
      <c r="B37" s="68" t="s">
        <v>0</v>
      </c>
      <c r="C37" s="68" t="s">
        <v>0</v>
      </c>
      <c r="D37" s="68" t="s">
        <v>0</v>
      </c>
      <c r="E37" s="68" t="s">
        <v>0</v>
      </c>
      <c r="F37" s="68" t="s">
        <v>0</v>
      </c>
      <c r="G37" s="68" t="s">
        <v>0</v>
      </c>
      <c r="H37" s="68" t="s">
        <v>0</v>
      </c>
      <c r="I37" s="68" t="s">
        <v>0</v>
      </c>
      <c r="J37" s="73" t="s">
        <v>0</v>
      </c>
      <c r="K37" s="74" t="s">
        <v>0</v>
      </c>
      <c r="L37" s="73" t="s">
        <v>0</v>
      </c>
      <c r="M37" s="69">
        <f>M38</f>
        <v>31824118.120000001</v>
      </c>
      <c r="N37" s="69">
        <f t="shared" ref="N37:O37" si="10">N38</f>
        <v>0</v>
      </c>
      <c r="O37" s="69">
        <f t="shared" si="10"/>
        <v>0</v>
      </c>
      <c r="P37" s="157">
        <f t="shared" si="2"/>
        <v>0</v>
      </c>
    </row>
    <row r="38" spans="1:18" s="33" customFormat="1" ht="46.8" x14ac:dyDescent="0.25">
      <c r="A38" s="60" t="s">
        <v>286</v>
      </c>
      <c r="B38" s="83" t="s">
        <v>22</v>
      </c>
      <c r="C38" s="83" t="s">
        <v>12</v>
      </c>
      <c r="D38" s="83" t="s">
        <v>257</v>
      </c>
      <c r="E38" s="83" t="s">
        <v>246</v>
      </c>
      <c r="F38" s="83" t="s">
        <v>106</v>
      </c>
      <c r="G38" s="83" t="s">
        <v>106</v>
      </c>
      <c r="H38" s="83" t="s">
        <v>256</v>
      </c>
      <c r="I38" s="83" t="s">
        <v>189</v>
      </c>
      <c r="J38" s="84" t="s">
        <v>225</v>
      </c>
      <c r="K38" s="79">
        <v>6062</v>
      </c>
      <c r="L38" s="84" t="s">
        <v>59</v>
      </c>
      <c r="M38" s="85">
        <v>31824118.120000001</v>
      </c>
      <c r="N38" s="85">
        <v>0</v>
      </c>
      <c r="O38" s="130">
        <v>0</v>
      </c>
      <c r="P38" s="157">
        <f t="shared" si="2"/>
        <v>0</v>
      </c>
      <c r="Q38" s="39"/>
      <c r="R38" s="39"/>
    </row>
    <row r="39" spans="1:18" ht="15.6" x14ac:dyDescent="0.25">
      <c r="A39" s="26" t="s">
        <v>307</v>
      </c>
      <c r="B39" s="68" t="s">
        <v>0</v>
      </c>
      <c r="C39" s="68" t="s">
        <v>0</v>
      </c>
      <c r="D39" s="68" t="s">
        <v>0</v>
      </c>
      <c r="E39" s="68" t="s">
        <v>0</v>
      </c>
      <c r="F39" s="68" t="s">
        <v>0</v>
      </c>
      <c r="G39" s="68" t="s">
        <v>0</v>
      </c>
      <c r="H39" s="68" t="s">
        <v>0</v>
      </c>
      <c r="I39" s="68" t="s">
        <v>0</v>
      </c>
      <c r="J39" s="73" t="s">
        <v>0</v>
      </c>
      <c r="K39" s="74" t="s">
        <v>0</v>
      </c>
      <c r="L39" s="73" t="s">
        <v>0</v>
      </c>
      <c r="M39" s="69">
        <f>M40+M41</f>
        <v>8830111.5299999993</v>
      </c>
      <c r="N39" s="69">
        <f t="shared" ref="N39:O39" si="11">N40+N41</f>
        <v>0</v>
      </c>
      <c r="O39" s="125">
        <f t="shared" si="11"/>
        <v>2326847.41</v>
      </c>
      <c r="P39" s="157">
        <f t="shared" si="2"/>
        <v>0.26351279959427654</v>
      </c>
    </row>
    <row r="40" spans="1:18" s="33" customFormat="1" ht="31.2" x14ac:dyDescent="0.25">
      <c r="A40" s="60" t="s">
        <v>282</v>
      </c>
      <c r="B40" s="83" t="s">
        <v>22</v>
      </c>
      <c r="C40" s="83" t="s">
        <v>12</v>
      </c>
      <c r="D40" s="83" t="s">
        <v>257</v>
      </c>
      <c r="E40" s="83" t="s">
        <v>246</v>
      </c>
      <c r="F40" s="83" t="s">
        <v>106</v>
      </c>
      <c r="G40" s="83" t="s">
        <v>106</v>
      </c>
      <c r="H40" s="83" t="s">
        <v>256</v>
      </c>
      <c r="I40" s="83" t="s">
        <v>189</v>
      </c>
      <c r="J40" s="84" t="s">
        <v>225</v>
      </c>
      <c r="K40" s="79">
        <v>1603</v>
      </c>
      <c r="L40" s="84" t="s">
        <v>59</v>
      </c>
      <c r="M40" s="85">
        <v>7922150.6399999997</v>
      </c>
      <c r="N40" s="85">
        <v>0</v>
      </c>
      <c r="O40" s="130">
        <v>2326847.41</v>
      </c>
      <c r="P40" s="157">
        <f t="shared" si="2"/>
        <v>0.29371410816798105</v>
      </c>
      <c r="Q40" s="39"/>
      <c r="R40" s="39"/>
    </row>
    <row r="41" spans="1:18" s="105" customFormat="1" ht="43.95" customHeight="1" x14ac:dyDescent="0.25">
      <c r="A41" s="137" t="s">
        <v>445</v>
      </c>
      <c r="B41" s="135">
        <v>12</v>
      </c>
      <c r="C41" s="135">
        <v>1</v>
      </c>
      <c r="D41" s="135" t="s">
        <v>257</v>
      </c>
      <c r="E41" s="135">
        <v>812</v>
      </c>
      <c r="F41" s="135" t="s">
        <v>106</v>
      </c>
      <c r="G41" s="135" t="s">
        <v>106</v>
      </c>
      <c r="H41" s="135" t="s">
        <v>256</v>
      </c>
      <c r="I41" s="135" t="s">
        <v>189</v>
      </c>
      <c r="J41" s="111" t="s">
        <v>304</v>
      </c>
      <c r="K41" s="114">
        <v>10</v>
      </c>
      <c r="L41" s="111">
        <v>2023</v>
      </c>
      <c r="M41" s="110">
        <v>907960.89</v>
      </c>
      <c r="N41" s="110">
        <v>0</v>
      </c>
      <c r="O41" s="132">
        <v>0</v>
      </c>
      <c r="P41" s="157">
        <f t="shared" si="2"/>
        <v>0</v>
      </c>
    </row>
    <row r="42" spans="1:18" ht="15.6" x14ac:dyDescent="0.25">
      <c r="A42" s="26" t="s">
        <v>166</v>
      </c>
      <c r="B42" s="68" t="s">
        <v>0</v>
      </c>
      <c r="C42" s="68" t="s">
        <v>0</v>
      </c>
      <c r="D42" s="68" t="s">
        <v>0</v>
      </c>
      <c r="E42" s="68" t="s">
        <v>0</v>
      </c>
      <c r="F42" s="68" t="s">
        <v>0</v>
      </c>
      <c r="G42" s="68" t="s">
        <v>0</v>
      </c>
      <c r="H42" s="68" t="s">
        <v>0</v>
      </c>
      <c r="I42" s="68" t="s">
        <v>0</v>
      </c>
      <c r="J42" s="73" t="s">
        <v>0</v>
      </c>
      <c r="K42" s="74" t="s">
        <v>0</v>
      </c>
      <c r="L42" s="73" t="s">
        <v>0</v>
      </c>
      <c r="M42" s="69">
        <f>M43+M44+M45</f>
        <v>50099121.969999999</v>
      </c>
      <c r="N42" s="69">
        <f t="shared" ref="N42:O42" si="12">N43+N44+N45</f>
        <v>0</v>
      </c>
      <c r="O42" s="125">
        <f t="shared" si="12"/>
        <v>2607660</v>
      </c>
      <c r="P42" s="157">
        <f t="shared" si="2"/>
        <v>5.2050014001472932E-2</v>
      </c>
    </row>
    <row r="43" spans="1:18" s="106" customFormat="1" ht="64.5" customHeight="1" x14ac:dyDescent="0.25">
      <c r="A43" s="139" t="s">
        <v>449</v>
      </c>
      <c r="B43" s="134" t="s">
        <v>22</v>
      </c>
      <c r="C43" s="134" t="s">
        <v>12</v>
      </c>
      <c r="D43" s="134" t="s">
        <v>257</v>
      </c>
      <c r="E43" s="134" t="s">
        <v>246</v>
      </c>
      <c r="F43" s="134" t="s">
        <v>106</v>
      </c>
      <c r="G43" s="134" t="s">
        <v>106</v>
      </c>
      <c r="H43" s="134" t="s">
        <v>256</v>
      </c>
      <c r="I43" s="134" t="s">
        <v>189</v>
      </c>
      <c r="J43" s="115" t="s">
        <v>297</v>
      </c>
      <c r="K43" s="115">
        <v>0.19</v>
      </c>
      <c r="L43" s="111">
        <v>2023</v>
      </c>
      <c r="M43" s="110">
        <v>21134408.890000001</v>
      </c>
      <c r="N43" s="110">
        <v>0</v>
      </c>
      <c r="O43" s="132">
        <v>0</v>
      </c>
      <c r="P43" s="157">
        <f t="shared" si="2"/>
        <v>0</v>
      </c>
    </row>
    <row r="44" spans="1:18" s="33" customFormat="1" ht="46.8" x14ac:dyDescent="0.25">
      <c r="A44" s="60" t="s">
        <v>281</v>
      </c>
      <c r="B44" s="83" t="s">
        <v>22</v>
      </c>
      <c r="C44" s="83" t="s">
        <v>12</v>
      </c>
      <c r="D44" s="83" t="s">
        <v>257</v>
      </c>
      <c r="E44" s="83" t="s">
        <v>246</v>
      </c>
      <c r="F44" s="83" t="s">
        <v>106</v>
      </c>
      <c r="G44" s="83" t="s">
        <v>106</v>
      </c>
      <c r="H44" s="83" t="s">
        <v>256</v>
      </c>
      <c r="I44" s="83" t="s">
        <v>189</v>
      </c>
      <c r="J44" s="84" t="s">
        <v>225</v>
      </c>
      <c r="K44" s="79">
        <v>1591</v>
      </c>
      <c r="L44" s="84" t="s">
        <v>59</v>
      </c>
      <c r="M44" s="85">
        <v>8883459.7799999993</v>
      </c>
      <c r="N44" s="85">
        <v>0</v>
      </c>
      <c r="O44" s="130">
        <v>2607660</v>
      </c>
      <c r="P44" s="157">
        <f t="shared" si="2"/>
        <v>0.29354103745376559</v>
      </c>
      <c r="Q44" s="39"/>
      <c r="R44" s="39"/>
    </row>
    <row r="45" spans="1:18" s="33" customFormat="1" ht="46.8" x14ac:dyDescent="0.25">
      <c r="A45" s="60" t="s">
        <v>280</v>
      </c>
      <c r="B45" s="83" t="s">
        <v>22</v>
      </c>
      <c r="C45" s="83" t="s">
        <v>12</v>
      </c>
      <c r="D45" s="83" t="s">
        <v>257</v>
      </c>
      <c r="E45" s="83" t="s">
        <v>246</v>
      </c>
      <c r="F45" s="83" t="s">
        <v>106</v>
      </c>
      <c r="G45" s="83" t="s">
        <v>106</v>
      </c>
      <c r="H45" s="83" t="s">
        <v>256</v>
      </c>
      <c r="I45" s="83" t="s">
        <v>189</v>
      </c>
      <c r="J45" s="84" t="s">
        <v>225</v>
      </c>
      <c r="K45" s="79">
        <v>4180</v>
      </c>
      <c r="L45" s="84" t="s">
        <v>59</v>
      </c>
      <c r="M45" s="85">
        <v>20081253.300000001</v>
      </c>
      <c r="N45" s="85">
        <v>0</v>
      </c>
      <c r="O45" s="130">
        <v>0</v>
      </c>
      <c r="P45" s="157">
        <f t="shared" si="2"/>
        <v>0</v>
      </c>
      <c r="Q45" s="39"/>
      <c r="R45" s="39"/>
    </row>
    <row r="46" spans="1:18" ht="15.6" x14ac:dyDescent="0.25">
      <c r="A46" s="26" t="s">
        <v>306</v>
      </c>
      <c r="B46" s="68" t="s">
        <v>0</v>
      </c>
      <c r="C46" s="68" t="s">
        <v>0</v>
      </c>
      <c r="D46" s="68" t="s">
        <v>0</v>
      </c>
      <c r="E46" s="68" t="s">
        <v>0</v>
      </c>
      <c r="F46" s="68" t="s">
        <v>0</v>
      </c>
      <c r="G46" s="68" t="s">
        <v>0</v>
      </c>
      <c r="H46" s="68" t="s">
        <v>0</v>
      </c>
      <c r="I46" s="68" t="s">
        <v>0</v>
      </c>
      <c r="J46" s="73" t="s">
        <v>0</v>
      </c>
      <c r="K46" s="74" t="s">
        <v>0</v>
      </c>
      <c r="L46" s="73" t="s">
        <v>0</v>
      </c>
      <c r="M46" s="69">
        <f>M47</f>
        <v>11295947.26</v>
      </c>
      <c r="N46" s="69">
        <f t="shared" ref="N46:O46" si="13">N47</f>
        <v>0</v>
      </c>
      <c r="O46" s="69">
        <f t="shared" si="13"/>
        <v>3327749.67</v>
      </c>
      <c r="P46" s="157">
        <f t="shared" si="2"/>
        <v>0.29459677824310238</v>
      </c>
    </row>
    <row r="47" spans="1:18" s="106" customFormat="1" ht="64.5" customHeight="1" x14ac:dyDescent="0.25">
      <c r="A47" s="139" t="s">
        <v>277</v>
      </c>
      <c r="B47" s="134" t="s">
        <v>22</v>
      </c>
      <c r="C47" s="134" t="s">
        <v>12</v>
      </c>
      <c r="D47" s="134" t="s">
        <v>257</v>
      </c>
      <c r="E47" s="134" t="s">
        <v>246</v>
      </c>
      <c r="F47" s="134" t="s">
        <v>106</v>
      </c>
      <c r="G47" s="134" t="s">
        <v>106</v>
      </c>
      <c r="H47" s="134" t="s">
        <v>256</v>
      </c>
      <c r="I47" s="134" t="s">
        <v>189</v>
      </c>
      <c r="J47" s="111" t="s">
        <v>297</v>
      </c>
      <c r="K47" s="116">
        <v>0.42099999999999999</v>
      </c>
      <c r="L47" s="111">
        <v>2023</v>
      </c>
      <c r="M47" s="110">
        <v>11295947.26</v>
      </c>
      <c r="N47" s="110">
        <v>0</v>
      </c>
      <c r="O47" s="132">
        <v>3327749.67</v>
      </c>
      <c r="P47" s="157">
        <f t="shared" si="2"/>
        <v>0.29459677824310238</v>
      </c>
    </row>
    <row r="48" spans="1:18" ht="15.6" x14ac:dyDescent="0.25">
      <c r="A48" s="26" t="s">
        <v>167</v>
      </c>
      <c r="B48" s="68" t="s">
        <v>0</v>
      </c>
      <c r="C48" s="68" t="s">
        <v>0</v>
      </c>
      <c r="D48" s="68" t="s">
        <v>0</v>
      </c>
      <c r="E48" s="68" t="s">
        <v>0</v>
      </c>
      <c r="F48" s="68" t="s">
        <v>0</v>
      </c>
      <c r="G48" s="68" t="s">
        <v>0</v>
      </c>
      <c r="H48" s="68" t="s">
        <v>0</v>
      </c>
      <c r="I48" s="68" t="s">
        <v>0</v>
      </c>
      <c r="J48" s="73" t="s">
        <v>0</v>
      </c>
      <c r="K48" s="74" t="s">
        <v>0</v>
      </c>
      <c r="L48" s="73" t="s">
        <v>0</v>
      </c>
      <c r="M48" s="69">
        <f>M49</f>
        <v>9924257.8200000003</v>
      </c>
      <c r="N48" s="69">
        <f t="shared" ref="N48:O48" si="14">N49</f>
        <v>0</v>
      </c>
      <c r="O48" s="69">
        <f t="shared" si="14"/>
        <v>2769153.59</v>
      </c>
      <c r="P48" s="157">
        <f t="shared" si="2"/>
        <v>0.2790287838370567</v>
      </c>
    </row>
    <row r="49" spans="1:18" s="106" customFormat="1" ht="64.5" customHeight="1" x14ac:dyDescent="0.25">
      <c r="A49" s="139" t="s">
        <v>284</v>
      </c>
      <c r="B49" s="134" t="s">
        <v>22</v>
      </c>
      <c r="C49" s="134" t="s">
        <v>12</v>
      </c>
      <c r="D49" s="134" t="s">
        <v>257</v>
      </c>
      <c r="E49" s="134" t="s">
        <v>246</v>
      </c>
      <c r="F49" s="134" t="s">
        <v>106</v>
      </c>
      <c r="G49" s="134" t="s">
        <v>106</v>
      </c>
      <c r="H49" s="134" t="s">
        <v>256</v>
      </c>
      <c r="I49" s="134" t="s">
        <v>189</v>
      </c>
      <c r="J49" s="111" t="s">
        <v>225</v>
      </c>
      <c r="K49" s="114">
        <v>887</v>
      </c>
      <c r="L49" s="111">
        <v>2023</v>
      </c>
      <c r="M49" s="110">
        <v>9924257.8200000003</v>
      </c>
      <c r="N49" s="110">
        <v>0</v>
      </c>
      <c r="O49" s="132">
        <v>2769153.59</v>
      </c>
      <c r="P49" s="157">
        <f t="shared" si="2"/>
        <v>0.2790287838370567</v>
      </c>
    </row>
    <row r="50" spans="1:18" ht="15.6" x14ac:dyDescent="0.25">
      <c r="A50" s="26" t="s">
        <v>317</v>
      </c>
      <c r="B50" s="68" t="s">
        <v>0</v>
      </c>
      <c r="C50" s="68" t="s">
        <v>0</v>
      </c>
      <c r="D50" s="68" t="s">
        <v>0</v>
      </c>
      <c r="E50" s="68" t="s">
        <v>0</v>
      </c>
      <c r="F50" s="68" t="s">
        <v>0</v>
      </c>
      <c r="G50" s="68" t="s">
        <v>0</v>
      </c>
      <c r="H50" s="68" t="s">
        <v>0</v>
      </c>
      <c r="I50" s="68" t="s">
        <v>0</v>
      </c>
      <c r="J50" s="73" t="s">
        <v>0</v>
      </c>
      <c r="K50" s="74" t="s">
        <v>0</v>
      </c>
      <c r="L50" s="73" t="s">
        <v>0</v>
      </c>
      <c r="M50" s="69">
        <f>M51+M52</f>
        <v>36483765.170000002</v>
      </c>
      <c r="N50" s="69">
        <f t="shared" ref="N50:O50" si="15">N51+N52</f>
        <v>0</v>
      </c>
      <c r="O50" s="125">
        <f t="shared" si="15"/>
        <v>0</v>
      </c>
      <c r="P50" s="157">
        <f t="shared" si="2"/>
        <v>0</v>
      </c>
    </row>
    <row r="51" spans="1:18" s="33" customFormat="1" ht="46.8" x14ac:dyDescent="0.25">
      <c r="A51" s="60" t="s">
        <v>275</v>
      </c>
      <c r="B51" s="83" t="s">
        <v>22</v>
      </c>
      <c r="C51" s="83" t="s">
        <v>12</v>
      </c>
      <c r="D51" s="83" t="s">
        <v>257</v>
      </c>
      <c r="E51" s="83" t="s">
        <v>246</v>
      </c>
      <c r="F51" s="83" t="s">
        <v>106</v>
      </c>
      <c r="G51" s="83" t="s">
        <v>106</v>
      </c>
      <c r="H51" s="83" t="s">
        <v>256</v>
      </c>
      <c r="I51" s="83" t="s">
        <v>189</v>
      </c>
      <c r="J51" s="84" t="s">
        <v>225</v>
      </c>
      <c r="K51" s="79">
        <v>1537</v>
      </c>
      <c r="L51" s="84" t="s">
        <v>59</v>
      </c>
      <c r="M51" s="85">
        <v>19812042.620000001</v>
      </c>
      <c r="N51" s="85">
        <v>0</v>
      </c>
      <c r="O51" s="130">
        <v>0</v>
      </c>
      <c r="P51" s="157">
        <f t="shared" si="2"/>
        <v>0</v>
      </c>
      <c r="Q51" s="39"/>
      <c r="R51" s="39"/>
    </row>
    <row r="52" spans="1:18" s="33" customFormat="1" ht="31.2" x14ac:dyDescent="0.25">
      <c r="A52" s="60" t="s">
        <v>274</v>
      </c>
      <c r="B52" s="83" t="s">
        <v>22</v>
      </c>
      <c r="C52" s="83" t="s">
        <v>12</v>
      </c>
      <c r="D52" s="83" t="s">
        <v>257</v>
      </c>
      <c r="E52" s="83" t="s">
        <v>246</v>
      </c>
      <c r="F52" s="83" t="s">
        <v>106</v>
      </c>
      <c r="G52" s="83" t="s">
        <v>106</v>
      </c>
      <c r="H52" s="83" t="s">
        <v>256</v>
      </c>
      <c r="I52" s="83" t="s">
        <v>189</v>
      </c>
      <c r="J52" s="84" t="s">
        <v>225</v>
      </c>
      <c r="K52" s="79">
        <v>1528</v>
      </c>
      <c r="L52" s="84" t="s">
        <v>59</v>
      </c>
      <c r="M52" s="85">
        <v>16671722.550000001</v>
      </c>
      <c r="N52" s="85">
        <v>0</v>
      </c>
      <c r="O52" s="130">
        <v>0</v>
      </c>
      <c r="P52" s="157">
        <f t="shared" si="2"/>
        <v>0</v>
      </c>
      <c r="Q52" s="39"/>
      <c r="R52" s="39"/>
    </row>
    <row r="53" spans="1:18" ht="15.6" x14ac:dyDescent="0.25">
      <c r="A53" s="26" t="s">
        <v>316</v>
      </c>
      <c r="B53" s="68" t="s">
        <v>0</v>
      </c>
      <c r="C53" s="68" t="s">
        <v>0</v>
      </c>
      <c r="D53" s="68" t="s">
        <v>0</v>
      </c>
      <c r="E53" s="68" t="s">
        <v>0</v>
      </c>
      <c r="F53" s="68" t="s">
        <v>0</v>
      </c>
      <c r="G53" s="68" t="s">
        <v>0</v>
      </c>
      <c r="H53" s="68" t="s">
        <v>0</v>
      </c>
      <c r="I53" s="68" t="s">
        <v>0</v>
      </c>
      <c r="J53" s="73" t="s">
        <v>0</v>
      </c>
      <c r="K53" s="74" t="s">
        <v>0</v>
      </c>
      <c r="L53" s="73" t="s">
        <v>0</v>
      </c>
      <c r="M53" s="69">
        <f>M54+M55</f>
        <v>55262034.509999998</v>
      </c>
      <c r="N53" s="69">
        <f t="shared" ref="N53:O53" si="16">N54+N55</f>
        <v>0</v>
      </c>
      <c r="O53" s="69">
        <f t="shared" si="16"/>
        <v>0</v>
      </c>
      <c r="P53" s="157">
        <f t="shared" si="2"/>
        <v>0</v>
      </c>
    </row>
    <row r="54" spans="1:18" s="33" customFormat="1" ht="46.8" x14ac:dyDescent="0.25">
      <c r="A54" s="60" t="s">
        <v>349</v>
      </c>
      <c r="B54" s="83" t="s">
        <v>22</v>
      </c>
      <c r="C54" s="83" t="s">
        <v>12</v>
      </c>
      <c r="D54" s="83" t="s">
        <v>257</v>
      </c>
      <c r="E54" s="83" t="s">
        <v>246</v>
      </c>
      <c r="F54" s="83" t="s">
        <v>106</v>
      </c>
      <c r="G54" s="83" t="s">
        <v>106</v>
      </c>
      <c r="H54" s="83" t="s">
        <v>256</v>
      </c>
      <c r="I54" s="83" t="s">
        <v>189</v>
      </c>
      <c r="J54" s="84" t="s">
        <v>225</v>
      </c>
      <c r="K54" s="79">
        <v>3566</v>
      </c>
      <c r="L54" s="84" t="s">
        <v>59</v>
      </c>
      <c r="M54" s="85">
        <v>17990769.210000001</v>
      </c>
      <c r="N54" s="85">
        <v>0</v>
      </c>
      <c r="O54" s="130">
        <v>0</v>
      </c>
      <c r="P54" s="157">
        <f t="shared" si="2"/>
        <v>0</v>
      </c>
      <c r="Q54" s="39"/>
      <c r="R54" s="39"/>
    </row>
    <row r="55" spans="1:18" s="33" customFormat="1" ht="46.8" x14ac:dyDescent="0.25">
      <c r="A55" s="60" t="s">
        <v>283</v>
      </c>
      <c r="B55" s="83" t="s">
        <v>22</v>
      </c>
      <c r="C55" s="83" t="s">
        <v>12</v>
      </c>
      <c r="D55" s="83" t="s">
        <v>257</v>
      </c>
      <c r="E55" s="83" t="s">
        <v>246</v>
      </c>
      <c r="F55" s="83" t="s">
        <v>106</v>
      </c>
      <c r="G55" s="83" t="s">
        <v>106</v>
      </c>
      <c r="H55" s="83" t="s">
        <v>256</v>
      </c>
      <c r="I55" s="83" t="s">
        <v>189</v>
      </c>
      <c r="J55" s="84" t="s">
        <v>225</v>
      </c>
      <c r="K55" s="79">
        <v>7862</v>
      </c>
      <c r="L55" s="84" t="s">
        <v>59</v>
      </c>
      <c r="M55" s="85">
        <v>37271265.299999997</v>
      </c>
      <c r="N55" s="85">
        <v>0</v>
      </c>
      <c r="O55" s="130">
        <v>0</v>
      </c>
      <c r="P55" s="157">
        <f t="shared" si="2"/>
        <v>0</v>
      </c>
      <c r="Q55" s="39"/>
      <c r="R55" s="39"/>
    </row>
    <row r="56" spans="1:18" ht="15.6" x14ac:dyDescent="0.25">
      <c r="A56" s="26" t="s">
        <v>169</v>
      </c>
      <c r="B56" s="68" t="s">
        <v>0</v>
      </c>
      <c r="C56" s="68" t="s">
        <v>0</v>
      </c>
      <c r="D56" s="68" t="s">
        <v>0</v>
      </c>
      <c r="E56" s="68" t="s">
        <v>0</v>
      </c>
      <c r="F56" s="68" t="s">
        <v>0</v>
      </c>
      <c r="G56" s="68" t="s">
        <v>0</v>
      </c>
      <c r="H56" s="68" t="s">
        <v>0</v>
      </c>
      <c r="I56" s="68" t="s">
        <v>0</v>
      </c>
      <c r="J56" s="73" t="s">
        <v>0</v>
      </c>
      <c r="K56" s="74" t="s">
        <v>0</v>
      </c>
      <c r="L56" s="73" t="s">
        <v>0</v>
      </c>
      <c r="M56" s="69">
        <f>M57</f>
        <v>28094886.309999999</v>
      </c>
      <c r="N56" s="69">
        <f t="shared" ref="N56:O56" si="17">N57</f>
        <v>0</v>
      </c>
      <c r="O56" s="69">
        <f t="shared" si="17"/>
        <v>0</v>
      </c>
      <c r="P56" s="157">
        <f t="shared" si="2"/>
        <v>0</v>
      </c>
    </row>
    <row r="57" spans="1:18" s="106" customFormat="1" ht="64.5" customHeight="1" x14ac:dyDescent="0.25">
      <c r="A57" s="139" t="s">
        <v>261</v>
      </c>
      <c r="B57" s="134" t="s">
        <v>22</v>
      </c>
      <c r="C57" s="134" t="s">
        <v>12</v>
      </c>
      <c r="D57" s="134" t="s">
        <v>257</v>
      </c>
      <c r="E57" s="134" t="s">
        <v>246</v>
      </c>
      <c r="F57" s="134" t="s">
        <v>106</v>
      </c>
      <c r="G57" s="134" t="s">
        <v>106</v>
      </c>
      <c r="H57" s="134" t="s">
        <v>256</v>
      </c>
      <c r="I57" s="134" t="s">
        <v>189</v>
      </c>
      <c r="J57" s="111" t="s">
        <v>297</v>
      </c>
      <c r="K57" s="116">
        <v>0.72</v>
      </c>
      <c r="L57" s="111">
        <v>2023</v>
      </c>
      <c r="M57" s="110">
        <v>28094886.309999999</v>
      </c>
      <c r="N57" s="110">
        <v>0</v>
      </c>
      <c r="O57" s="132">
        <v>0</v>
      </c>
      <c r="P57" s="157">
        <f t="shared" si="2"/>
        <v>0</v>
      </c>
    </row>
    <row r="58" spans="1:18" ht="15.6" x14ac:dyDescent="0.25">
      <c r="A58" s="26" t="s">
        <v>305</v>
      </c>
      <c r="B58" s="68" t="s">
        <v>0</v>
      </c>
      <c r="C58" s="68" t="s">
        <v>0</v>
      </c>
      <c r="D58" s="68" t="s">
        <v>0</v>
      </c>
      <c r="E58" s="68" t="s">
        <v>0</v>
      </c>
      <c r="F58" s="68" t="s">
        <v>0</v>
      </c>
      <c r="G58" s="68" t="s">
        <v>0</v>
      </c>
      <c r="H58" s="68" t="s">
        <v>0</v>
      </c>
      <c r="I58" s="68" t="s">
        <v>0</v>
      </c>
      <c r="J58" s="73" t="s">
        <v>0</v>
      </c>
      <c r="K58" s="74" t="s">
        <v>0</v>
      </c>
      <c r="L58" s="73" t="s">
        <v>0</v>
      </c>
      <c r="M58" s="69">
        <f>M59</f>
        <v>35994998.939999998</v>
      </c>
      <c r="N58" s="69">
        <f t="shared" ref="N58:O58" si="18">N59</f>
        <v>0</v>
      </c>
      <c r="O58" s="125">
        <f t="shared" si="18"/>
        <v>10469209.449999999</v>
      </c>
      <c r="P58" s="157">
        <f t="shared" ref="P58:P108" si="19">O58/M58</f>
        <v>0.29085177825539338</v>
      </c>
    </row>
    <row r="59" spans="1:18" s="33" customFormat="1" ht="46.8" x14ac:dyDescent="0.25">
      <c r="A59" s="60" t="s">
        <v>273</v>
      </c>
      <c r="B59" s="83" t="s">
        <v>22</v>
      </c>
      <c r="C59" s="83" t="s">
        <v>12</v>
      </c>
      <c r="D59" s="83" t="s">
        <v>257</v>
      </c>
      <c r="E59" s="83" t="s">
        <v>246</v>
      </c>
      <c r="F59" s="83" t="s">
        <v>106</v>
      </c>
      <c r="G59" s="83" t="s">
        <v>106</v>
      </c>
      <c r="H59" s="83" t="s">
        <v>256</v>
      </c>
      <c r="I59" s="83" t="s">
        <v>189</v>
      </c>
      <c r="J59" s="84" t="s">
        <v>225</v>
      </c>
      <c r="K59" s="79">
        <v>4409</v>
      </c>
      <c r="L59" s="84" t="s">
        <v>59</v>
      </c>
      <c r="M59" s="85">
        <v>35994998.939999998</v>
      </c>
      <c r="N59" s="85">
        <v>0</v>
      </c>
      <c r="O59" s="130">
        <v>10469209.449999999</v>
      </c>
      <c r="P59" s="157">
        <f t="shared" si="19"/>
        <v>0.29085177825539338</v>
      </c>
      <c r="Q59" s="39"/>
      <c r="R59" s="39"/>
    </row>
    <row r="60" spans="1:18" ht="15.6" x14ac:dyDescent="0.25">
      <c r="A60" s="26" t="s">
        <v>170</v>
      </c>
      <c r="B60" s="68" t="s">
        <v>0</v>
      </c>
      <c r="C60" s="68" t="s">
        <v>0</v>
      </c>
      <c r="D60" s="68" t="s">
        <v>0</v>
      </c>
      <c r="E60" s="68" t="s">
        <v>0</v>
      </c>
      <c r="F60" s="68" t="s">
        <v>0</v>
      </c>
      <c r="G60" s="68" t="s">
        <v>0</v>
      </c>
      <c r="H60" s="68" t="s">
        <v>0</v>
      </c>
      <c r="I60" s="68" t="s">
        <v>0</v>
      </c>
      <c r="J60" s="73" t="s">
        <v>0</v>
      </c>
      <c r="K60" s="74" t="s">
        <v>0</v>
      </c>
      <c r="L60" s="73" t="s">
        <v>0</v>
      </c>
      <c r="M60" s="69">
        <f>M61</f>
        <v>5168213.22</v>
      </c>
      <c r="N60" s="69">
        <f t="shared" ref="N60:O60" si="20">N61</f>
        <v>0</v>
      </c>
      <c r="O60" s="125">
        <f t="shared" si="20"/>
        <v>0</v>
      </c>
      <c r="P60" s="157">
        <f t="shared" si="19"/>
        <v>0</v>
      </c>
    </row>
    <row r="61" spans="1:18" s="33" customFormat="1" ht="31.2" x14ac:dyDescent="0.25">
      <c r="A61" s="60" t="s">
        <v>272</v>
      </c>
      <c r="B61" s="83" t="s">
        <v>22</v>
      </c>
      <c r="C61" s="83" t="s">
        <v>12</v>
      </c>
      <c r="D61" s="83" t="s">
        <v>257</v>
      </c>
      <c r="E61" s="83" t="s">
        <v>246</v>
      </c>
      <c r="F61" s="83" t="s">
        <v>106</v>
      </c>
      <c r="G61" s="83" t="s">
        <v>106</v>
      </c>
      <c r="H61" s="83" t="s">
        <v>256</v>
      </c>
      <c r="I61" s="83" t="s">
        <v>189</v>
      </c>
      <c r="J61" s="84" t="s">
        <v>225</v>
      </c>
      <c r="K61" s="79">
        <v>2104</v>
      </c>
      <c r="L61" s="84" t="s">
        <v>59</v>
      </c>
      <c r="M61" s="85">
        <v>5168213.22</v>
      </c>
      <c r="N61" s="85">
        <v>0</v>
      </c>
      <c r="O61" s="130">
        <v>0</v>
      </c>
      <c r="P61" s="157">
        <f t="shared" si="19"/>
        <v>0</v>
      </c>
      <c r="Q61" s="39"/>
      <c r="R61" s="39"/>
    </row>
    <row r="62" spans="1:18" ht="15.6" x14ac:dyDescent="0.25">
      <c r="A62" s="26" t="s">
        <v>168</v>
      </c>
      <c r="B62" s="68" t="s">
        <v>0</v>
      </c>
      <c r="C62" s="68" t="s">
        <v>0</v>
      </c>
      <c r="D62" s="68" t="s">
        <v>0</v>
      </c>
      <c r="E62" s="68" t="s">
        <v>0</v>
      </c>
      <c r="F62" s="68" t="s">
        <v>0</v>
      </c>
      <c r="G62" s="68" t="s">
        <v>0</v>
      </c>
      <c r="H62" s="68" t="s">
        <v>0</v>
      </c>
      <c r="I62" s="68" t="s">
        <v>0</v>
      </c>
      <c r="J62" s="73" t="s">
        <v>0</v>
      </c>
      <c r="K62" s="74" t="s">
        <v>0</v>
      </c>
      <c r="L62" s="73" t="s">
        <v>0</v>
      </c>
      <c r="M62" s="69">
        <f>SUM(M63:M64)</f>
        <v>24697276.329999998</v>
      </c>
      <c r="N62" s="69">
        <f>SUM(N63:N64)</f>
        <v>0</v>
      </c>
      <c r="O62" s="125">
        <f>SUM(O63:O64)</f>
        <v>0</v>
      </c>
      <c r="P62" s="157">
        <f t="shared" si="19"/>
        <v>0</v>
      </c>
    </row>
    <row r="63" spans="1:18" s="106" customFormat="1" ht="64.5" customHeight="1" x14ac:dyDescent="0.25">
      <c r="A63" s="139" t="s">
        <v>259</v>
      </c>
      <c r="B63" s="134" t="s">
        <v>22</v>
      </c>
      <c r="C63" s="134" t="s">
        <v>12</v>
      </c>
      <c r="D63" s="134" t="s">
        <v>257</v>
      </c>
      <c r="E63" s="134" t="s">
        <v>246</v>
      </c>
      <c r="F63" s="134" t="s">
        <v>106</v>
      </c>
      <c r="G63" s="134" t="s">
        <v>106</v>
      </c>
      <c r="H63" s="134" t="s">
        <v>256</v>
      </c>
      <c r="I63" s="134" t="s">
        <v>189</v>
      </c>
      <c r="J63" s="111" t="s">
        <v>225</v>
      </c>
      <c r="K63" s="114">
        <v>2707</v>
      </c>
      <c r="L63" s="111">
        <v>2023</v>
      </c>
      <c r="M63" s="110">
        <v>12575094.199999999</v>
      </c>
      <c r="N63" s="110">
        <v>0</v>
      </c>
      <c r="O63" s="132">
        <v>0</v>
      </c>
      <c r="P63" s="157">
        <f t="shared" si="19"/>
        <v>0</v>
      </c>
    </row>
    <row r="64" spans="1:18" s="105" customFormat="1" ht="67.95" customHeight="1" x14ac:dyDescent="0.25">
      <c r="A64" s="137" t="s">
        <v>446</v>
      </c>
      <c r="B64" s="135">
        <v>12</v>
      </c>
      <c r="C64" s="135">
        <v>1</v>
      </c>
      <c r="D64" s="135" t="s">
        <v>257</v>
      </c>
      <c r="E64" s="135">
        <v>812</v>
      </c>
      <c r="F64" s="135" t="s">
        <v>106</v>
      </c>
      <c r="G64" s="135" t="s">
        <v>106</v>
      </c>
      <c r="H64" s="135" t="s">
        <v>256</v>
      </c>
      <c r="I64" s="135" t="s">
        <v>189</v>
      </c>
      <c r="J64" s="111" t="s">
        <v>225</v>
      </c>
      <c r="K64" s="114">
        <v>11095</v>
      </c>
      <c r="L64" s="111">
        <v>2023</v>
      </c>
      <c r="M64" s="110">
        <v>12122182.130000001</v>
      </c>
      <c r="N64" s="110">
        <v>0</v>
      </c>
      <c r="O64" s="132">
        <v>0</v>
      </c>
      <c r="P64" s="157">
        <f t="shared" si="19"/>
        <v>0</v>
      </c>
    </row>
    <row r="65" spans="1:18" s="33" customFormat="1" ht="15.6" x14ac:dyDescent="0.25">
      <c r="A65" s="26" t="s">
        <v>171</v>
      </c>
      <c r="B65" s="68" t="s">
        <v>0</v>
      </c>
      <c r="C65" s="68" t="s">
        <v>0</v>
      </c>
      <c r="D65" s="68" t="s">
        <v>0</v>
      </c>
      <c r="E65" s="68" t="s">
        <v>0</v>
      </c>
      <c r="F65" s="68" t="s">
        <v>0</v>
      </c>
      <c r="G65" s="68" t="s">
        <v>0</v>
      </c>
      <c r="H65" s="68" t="s">
        <v>0</v>
      </c>
      <c r="I65" s="68" t="s">
        <v>0</v>
      </c>
      <c r="J65" s="73" t="s">
        <v>0</v>
      </c>
      <c r="K65" s="74" t="s">
        <v>0</v>
      </c>
      <c r="L65" s="73" t="s">
        <v>0</v>
      </c>
      <c r="M65" s="69">
        <f>M66+M67</f>
        <v>12664145.74</v>
      </c>
      <c r="N65" s="69">
        <f t="shared" ref="N65:O65" si="21">N66+N67</f>
        <v>0</v>
      </c>
      <c r="O65" s="69">
        <f t="shared" si="21"/>
        <v>0</v>
      </c>
      <c r="P65" s="157">
        <f t="shared" si="19"/>
        <v>0</v>
      </c>
      <c r="Q65" s="39"/>
      <c r="R65" s="39"/>
    </row>
    <row r="66" spans="1:18" s="106" customFormat="1" ht="64.5" customHeight="1" x14ac:dyDescent="0.25">
      <c r="A66" s="139" t="s">
        <v>450</v>
      </c>
      <c r="B66" s="134" t="s">
        <v>22</v>
      </c>
      <c r="C66" s="134" t="s">
        <v>12</v>
      </c>
      <c r="D66" s="134" t="s">
        <v>257</v>
      </c>
      <c r="E66" s="134" t="s">
        <v>246</v>
      </c>
      <c r="F66" s="134" t="s">
        <v>106</v>
      </c>
      <c r="G66" s="134" t="s">
        <v>106</v>
      </c>
      <c r="H66" s="134" t="s">
        <v>256</v>
      </c>
      <c r="I66" s="134" t="s">
        <v>189</v>
      </c>
      <c r="J66" s="111" t="s">
        <v>225</v>
      </c>
      <c r="K66" s="114">
        <v>743</v>
      </c>
      <c r="L66" s="111">
        <v>2023</v>
      </c>
      <c r="M66" s="110">
        <v>4384910.8</v>
      </c>
      <c r="N66" s="110">
        <v>0</v>
      </c>
      <c r="O66" s="132">
        <v>0</v>
      </c>
      <c r="P66" s="157">
        <f t="shared" si="19"/>
        <v>0</v>
      </c>
    </row>
    <row r="67" spans="1:18" s="33" customFormat="1" ht="46.8" x14ac:dyDescent="0.25">
      <c r="A67" s="60" t="s">
        <v>268</v>
      </c>
      <c r="B67" s="83" t="s">
        <v>22</v>
      </c>
      <c r="C67" s="83" t="s">
        <v>12</v>
      </c>
      <c r="D67" s="83" t="s">
        <v>257</v>
      </c>
      <c r="E67" s="83" t="s">
        <v>246</v>
      </c>
      <c r="F67" s="83" t="s">
        <v>106</v>
      </c>
      <c r="G67" s="83" t="s">
        <v>106</v>
      </c>
      <c r="H67" s="83" t="s">
        <v>256</v>
      </c>
      <c r="I67" s="83" t="s">
        <v>189</v>
      </c>
      <c r="J67" s="84" t="s">
        <v>304</v>
      </c>
      <c r="K67" s="79">
        <v>4</v>
      </c>
      <c r="L67" s="84" t="s">
        <v>59</v>
      </c>
      <c r="M67" s="85">
        <v>8279234.9400000004</v>
      </c>
      <c r="N67" s="85">
        <v>0</v>
      </c>
      <c r="O67" s="130">
        <v>0</v>
      </c>
      <c r="P67" s="157">
        <f t="shared" si="19"/>
        <v>0</v>
      </c>
      <c r="Q67" s="39"/>
      <c r="R67" s="39"/>
    </row>
    <row r="68" spans="1:18" ht="15.6" x14ac:dyDescent="0.25">
      <c r="A68" s="26" t="s">
        <v>172</v>
      </c>
      <c r="B68" s="68" t="s">
        <v>0</v>
      </c>
      <c r="C68" s="68" t="s">
        <v>0</v>
      </c>
      <c r="D68" s="68" t="s">
        <v>0</v>
      </c>
      <c r="E68" s="68" t="s">
        <v>0</v>
      </c>
      <c r="F68" s="68" t="s">
        <v>0</v>
      </c>
      <c r="G68" s="68" t="s">
        <v>0</v>
      </c>
      <c r="H68" s="68" t="s">
        <v>0</v>
      </c>
      <c r="I68" s="68" t="s">
        <v>0</v>
      </c>
      <c r="J68" s="73" t="s">
        <v>0</v>
      </c>
      <c r="K68" s="74" t="s">
        <v>0</v>
      </c>
      <c r="L68" s="73" t="s">
        <v>0</v>
      </c>
      <c r="M68" s="69">
        <f>M69+M70</f>
        <v>21218320.390000001</v>
      </c>
      <c r="N68" s="69">
        <f t="shared" ref="N68:O68" si="22">N69+N70</f>
        <v>0</v>
      </c>
      <c r="O68" s="125">
        <f t="shared" si="22"/>
        <v>0</v>
      </c>
      <c r="P68" s="157">
        <f t="shared" si="19"/>
        <v>0</v>
      </c>
    </row>
    <row r="69" spans="1:18" s="33" customFormat="1" ht="46.8" x14ac:dyDescent="0.25">
      <c r="A69" s="60" t="s">
        <v>267</v>
      </c>
      <c r="B69" s="83" t="s">
        <v>22</v>
      </c>
      <c r="C69" s="83" t="s">
        <v>12</v>
      </c>
      <c r="D69" s="83" t="s">
        <v>257</v>
      </c>
      <c r="E69" s="83" t="s">
        <v>246</v>
      </c>
      <c r="F69" s="83" t="s">
        <v>106</v>
      </c>
      <c r="G69" s="83" t="s">
        <v>106</v>
      </c>
      <c r="H69" s="83" t="s">
        <v>256</v>
      </c>
      <c r="I69" s="83" t="s">
        <v>189</v>
      </c>
      <c r="J69" s="84" t="s">
        <v>304</v>
      </c>
      <c r="K69" s="79">
        <v>6.5</v>
      </c>
      <c r="L69" s="84" t="s">
        <v>59</v>
      </c>
      <c r="M69" s="85">
        <v>7939551.8899999997</v>
      </c>
      <c r="N69" s="85">
        <v>0</v>
      </c>
      <c r="O69" s="130">
        <v>0</v>
      </c>
      <c r="P69" s="157">
        <f t="shared" si="19"/>
        <v>0</v>
      </c>
      <c r="Q69" s="39"/>
      <c r="R69" s="39"/>
    </row>
    <row r="70" spans="1:18" s="33" customFormat="1" ht="46.8" x14ac:dyDescent="0.25">
      <c r="A70" s="60" t="s">
        <v>350</v>
      </c>
      <c r="B70" s="83" t="s">
        <v>22</v>
      </c>
      <c r="C70" s="83" t="s">
        <v>12</v>
      </c>
      <c r="D70" s="83" t="s">
        <v>257</v>
      </c>
      <c r="E70" s="83" t="s">
        <v>246</v>
      </c>
      <c r="F70" s="83" t="s">
        <v>106</v>
      </c>
      <c r="G70" s="83" t="s">
        <v>106</v>
      </c>
      <c r="H70" s="83" t="s">
        <v>256</v>
      </c>
      <c r="I70" s="83" t="s">
        <v>189</v>
      </c>
      <c r="J70" s="84" t="s">
        <v>304</v>
      </c>
      <c r="K70" s="79">
        <v>4</v>
      </c>
      <c r="L70" s="84" t="s">
        <v>59</v>
      </c>
      <c r="M70" s="85">
        <v>13278768.5</v>
      </c>
      <c r="N70" s="85">
        <v>0</v>
      </c>
      <c r="O70" s="130">
        <v>0</v>
      </c>
      <c r="P70" s="157">
        <f t="shared" si="19"/>
        <v>0</v>
      </c>
      <c r="Q70" s="39"/>
      <c r="R70" s="39"/>
    </row>
    <row r="71" spans="1:18" ht="15.6" x14ac:dyDescent="0.25">
      <c r="A71" s="26" t="s">
        <v>315</v>
      </c>
      <c r="B71" s="68" t="s">
        <v>0</v>
      </c>
      <c r="C71" s="68" t="s">
        <v>0</v>
      </c>
      <c r="D71" s="68" t="s">
        <v>0</v>
      </c>
      <c r="E71" s="68" t="s">
        <v>0</v>
      </c>
      <c r="F71" s="68" t="s">
        <v>0</v>
      </c>
      <c r="G71" s="68" t="s">
        <v>0</v>
      </c>
      <c r="H71" s="68" t="s">
        <v>0</v>
      </c>
      <c r="I71" s="68" t="s">
        <v>0</v>
      </c>
      <c r="J71" s="73" t="s">
        <v>0</v>
      </c>
      <c r="K71" s="74" t="s">
        <v>0</v>
      </c>
      <c r="L71" s="73" t="s">
        <v>0</v>
      </c>
      <c r="M71" s="69">
        <f>M72+M73+M74</f>
        <v>31850021.879999999</v>
      </c>
      <c r="N71" s="69">
        <f t="shared" ref="N71:O71" si="23">N72+N73+N74</f>
        <v>0</v>
      </c>
      <c r="O71" s="125">
        <f t="shared" si="23"/>
        <v>8861421.2100000009</v>
      </c>
      <c r="P71" s="157">
        <f t="shared" si="19"/>
        <v>0.27822339474009811</v>
      </c>
    </row>
    <row r="72" spans="1:18" s="106" customFormat="1" ht="64.5" customHeight="1" x14ac:dyDescent="0.25">
      <c r="A72" s="139" t="s">
        <v>265</v>
      </c>
      <c r="B72" s="134" t="s">
        <v>22</v>
      </c>
      <c r="C72" s="134" t="s">
        <v>12</v>
      </c>
      <c r="D72" s="134" t="s">
        <v>257</v>
      </c>
      <c r="E72" s="134" t="s">
        <v>246</v>
      </c>
      <c r="F72" s="134" t="s">
        <v>106</v>
      </c>
      <c r="G72" s="134" t="s">
        <v>106</v>
      </c>
      <c r="H72" s="134" t="s">
        <v>256</v>
      </c>
      <c r="I72" s="134" t="s">
        <v>189</v>
      </c>
      <c r="J72" s="111" t="s">
        <v>297</v>
      </c>
      <c r="K72" s="114">
        <v>0.16</v>
      </c>
      <c r="L72" s="111">
        <v>2023</v>
      </c>
      <c r="M72" s="110">
        <v>10090217.529999999</v>
      </c>
      <c r="N72" s="110">
        <v>0</v>
      </c>
      <c r="O72" s="110">
        <v>2899236.18</v>
      </c>
      <c r="P72" s="157">
        <f t="shared" si="19"/>
        <v>0.28733138521345636</v>
      </c>
    </row>
    <row r="73" spans="1:18" s="106" customFormat="1" ht="64.5" customHeight="1" x14ac:dyDescent="0.25">
      <c r="A73" s="139" t="s">
        <v>264</v>
      </c>
      <c r="B73" s="134" t="s">
        <v>22</v>
      </c>
      <c r="C73" s="134" t="s">
        <v>12</v>
      </c>
      <c r="D73" s="134" t="s">
        <v>257</v>
      </c>
      <c r="E73" s="134" t="s">
        <v>246</v>
      </c>
      <c r="F73" s="134" t="s">
        <v>106</v>
      </c>
      <c r="G73" s="134" t="s">
        <v>106</v>
      </c>
      <c r="H73" s="134" t="s">
        <v>256</v>
      </c>
      <c r="I73" s="134" t="s">
        <v>189</v>
      </c>
      <c r="J73" s="115" t="s">
        <v>297</v>
      </c>
      <c r="K73" s="115">
        <v>0.26400000000000001</v>
      </c>
      <c r="L73" s="111">
        <v>2023</v>
      </c>
      <c r="M73" s="110">
        <v>6346068.8200000003</v>
      </c>
      <c r="N73" s="110">
        <v>0</v>
      </c>
      <c r="O73" s="110">
        <v>1855785.31</v>
      </c>
      <c r="P73" s="157">
        <f t="shared" si="19"/>
        <v>0.29243069412537509</v>
      </c>
    </row>
    <row r="74" spans="1:18" s="33" customFormat="1" ht="46.8" x14ac:dyDescent="0.25">
      <c r="A74" s="60" t="s">
        <v>263</v>
      </c>
      <c r="B74" s="83" t="s">
        <v>22</v>
      </c>
      <c r="C74" s="83" t="s">
        <v>12</v>
      </c>
      <c r="D74" s="83" t="s">
        <v>257</v>
      </c>
      <c r="E74" s="83" t="s">
        <v>246</v>
      </c>
      <c r="F74" s="83" t="s">
        <v>106</v>
      </c>
      <c r="G74" s="83" t="s">
        <v>106</v>
      </c>
      <c r="H74" s="83" t="s">
        <v>256</v>
      </c>
      <c r="I74" s="83" t="s">
        <v>189</v>
      </c>
      <c r="J74" s="84" t="s">
        <v>225</v>
      </c>
      <c r="K74" s="79">
        <v>4458</v>
      </c>
      <c r="L74" s="84" t="s">
        <v>59</v>
      </c>
      <c r="M74" s="85">
        <v>15413735.529999999</v>
      </c>
      <c r="N74" s="85">
        <v>0</v>
      </c>
      <c r="O74" s="130">
        <v>4106399.72</v>
      </c>
      <c r="P74" s="157">
        <f t="shared" si="19"/>
        <v>0.26641171518790163</v>
      </c>
      <c r="Q74" s="39"/>
      <c r="R74" s="39"/>
    </row>
    <row r="75" spans="1:18" ht="15.6" x14ac:dyDescent="0.25">
      <c r="A75" s="26" t="s">
        <v>314</v>
      </c>
      <c r="B75" s="68" t="s">
        <v>0</v>
      </c>
      <c r="C75" s="68" t="s">
        <v>0</v>
      </c>
      <c r="D75" s="68" t="s">
        <v>0</v>
      </c>
      <c r="E75" s="68" t="s">
        <v>0</v>
      </c>
      <c r="F75" s="68" t="s">
        <v>0</v>
      </c>
      <c r="G75" s="68" t="s">
        <v>0</v>
      </c>
      <c r="H75" s="68" t="s">
        <v>0</v>
      </c>
      <c r="I75" s="68" t="s">
        <v>0</v>
      </c>
      <c r="J75" s="73" t="s">
        <v>0</v>
      </c>
      <c r="K75" s="74" t="s">
        <v>0</v>
      </c>
      <c r="L75" s="73" t="s">
        <v>0</v>
      </c>
      <c r="M75" s="69">
        <f>SUM(M76:M79)</f>
        <v>57267229.579999998</v>
      </c>
      <c r="N75" s="69">
        <f t="shared" ref="N75:O75" si="24">SUM(N76:N79)</f>
        <v>0</v>
      </c>
      <c r="O75" s="125">
        <f t="shared" si="24"/>
        <v>0</v>
      </c>
      <c r="P75" s="157">
        <f t="shared" si="19"/>
        <v>0</v>
      </c>
    </row>
    <row r="76" spans="1:18" s="33" customFormat="1" ht="31.2" x14ac:dyDescent="0.25">
      <c r="A76" s="60" t="s">
        <v>285</v>
      </c>
      <c r="B76" s="83" t="s">
        <v>22</v>
      </c>
      <c r="C76" s="83" t="s">
        <v>12</v>
      </c>
      <c r="D76" s="83" t="s">
        <v>257</v>
      </c>
      <c r="E76" s="83" t="s">
        <v>246</v>
      </c>
      <c r="F76" s="83" t="s">
        <v>106</v>
      </c>
      <c r="G76" s="83" t="s">
        <v>106</v>
      </c>
      <c r="H76" s="83" t="s">
        <v>256</v>
      </c>
      <c r="I76" s="83" t="s">
        <v>189</v>
      </c>
      <c r="J76" s="84" t="s">
        <v>225</v>
      </c>
      <c r="K76" s="79">
        <v>8262</v>
      </c>
      <c r="L76" s="84" t="s">
        <v>59</v>
      </c>
      <c r="M76" s="85">
        <v>27209628.66</v>
      </c>
      <c r="N76" s="85">
        <v>0</v>
      </c>
      <c r="O76" s="130">
        <v>0</v>
      </c>
      <c r="P76" s="157">
        <f t="shared" si="19"/>
        <v>0</v>
      </c>
      <c r="Q76" s="39"/>
      <c r="R76" s="39"/>
    </row>
    <row r="77" spans="1:18" s="106" customFormat="1" ht="64.5" customHeight="1" x14ac:dyDescent="0.25">
      <c r="A77" s="139" t="s">
        <v>451</v>
      </c>
      <c r="B77" s="134" t="s">
        <v>22</v>
      </c>
      <c r="C77" s="134" t="s">
        <v>12</v>
      </c>
      <c r="D77" s="134" t="s">
        <v>257</v>
      </c>
      <c r="E77" s="134" t="s">
        <v>246</v>
      </c>
      <c r="F77" s="134" t="s">
        <v>106</v>
      </c>
      <c r="G77" s="134" t="s">
        <v>106</v>
      </c>
      <c r="H77" s="134" t="s">
        <v>256</v>
      </c>
      <c r="I77" s="134" t="s">
        <v>189</v>
      </c>
      <c r="J77" s="111" t="s">
        <v>225</v>
      </c>
      <c r="K77" s="114">
        <v>2513</v>
      </c>
      <c r="L77" s="111">
        <v>2023</v>
      </c>
      <c r="M77" s="110">
        <v>12077129.390000001</v>
      </c>
      <c r="N77" s="110">
        <v>0</v>
      </c>
      <c r="O77" s="132">
        <v>0</v>
      </c>
      <c r="P77" s="157">
        <f t="shared" si="19"/>
        <v>0</v>
      </c>
    </row>
    <row r="78" spans="1:18" s="33" customFormat="1" ht="31.2" x14ac:dyDescent="0.25">
      <c r="A78" s="60" t="s">
        <v>262</v>
      </c>
      <c r="B78" s="83" t="s">
        <v>22</v>
      </c>
      <c r="C78" s="83" t="s">
        <v>12</v>
      </c>
      <c r="D78" s="83" t="s">
        <v>257</v>
      </c>
      <c r="E78" s="83" t="s">
        <v>246</v>
      </c>
      <c r="F78" s="83" t="s">
        <v>106</v>
      </c>
      <c r="G78" s="83" t="s">
        <v>106</v>
      </c>
      <c r="H78" s="83" t="s">
        <v>256</v>
      </c>
      <c r="I78" s="83" t="s">
        <v>189</v>
      </c>
      <c r="J78" s="84" t="s">
        <v>225</v>
      </c>
      <c r="K78" s="79">
        <v>2588</v>
      </c>
      <c r="L78" s="84" t="s">
        <v>59</v>
      </c>
      <c r="M78" s="85">
        <v>13331068.609999999</v>
      </c>
      <c r="N78" s="85">
        <v>0</v>
      </c>
      <c r="O78" s="130">
        <v>0</v>
      </c>
      <c r="P78" s="157">
        <f t="shared" si="19"/>
        <v>0</v>
      </c>
      <c r="Q78" s="39"/>
      <c r="R78" s="39"/>
    </row>
    <row r="79" spans="1:18" s="105" customFormat="1" ht="67.95" customHeight="1" x14ac:dyDescent="0.25">
      <c r="A79" s="137" t="s">
        <v>447</v>
      </c>
      <c r="B79" s="135">
        <v>12</v>
      </c>
      <c r="C79" s="135">
        <v>1</v>
      </c>
      <c r="D79" s="135" t="s">
        <v>257</v>
      </c>
      <c r="E79" s="135">
        <v>812</v>
      </c>
      <c r="F79" s="135" t="s">
        <v>106</v>
      </c>
      <c r="G79" s="135" t="s">
        <v>106</v>
      </c>
      <c r="H79" s="135" t="s">
        <v>256</v>
      </c>
      <c r="I79" s="135" t="s">
        <v>189</v>
      </c>
      <c r="J79" s="111" t="s">
        <v>304</v>
      </c>
      <c r="K79" s="114">
        <v>17.899999999999999</v>
      </c>
      <c r="L79" s="111">
        <v>2023</v>
      </c>
      <c r="M79" s="110">
        <v>4649402.92</v>
      </c>
      <c r="N79" s="110">
        <v>0</v>
      </c>
      <c r="O79" s="132">
        <v>0</v>
      </c>
      <c r="P79" s="157">
        <f t="shared" si="19"/>
        <v>0</v>
      </c>
    </row>
    <row r="80" spans="1:18" ht="31.2" x14ac:dyDescent="0.25">
      <c r="A80" s="26" t="s">
        <v>313</v>
      </c>
      <c r="B80" s="68" t="s">
        <v>0</v>
      </c>
      <c r="C80" s="68" t="s">
        <v>0</v>
      </c>
      <c r="D80" s="68" t="s">
        <v>0</v>
      </c>
      <c r="E80" s="68" t="s">
        <v>0</v>
      </c>
      <c r="F80" s="68" t="s">
        <v>0</v>
      </c>
      <c r="G80" s="68" t="s">
        <v>0</v>
      </c>
      <c r="H80" s="68" t="s">
        <v>0</v>
      </c>
      <c r="I80" s="68" t="s">
        <v>0</v>
      </c>
      <c r="J80" s="73" t="s">
        <v>0</v>
      </c>
      <c r="K80" s="74" t="s">
        <v>0</v>
      </c>
      <c r="L80" s="73" t="s">
        <v>0</v>
      </c>
      <c r="M80" s="69">
        <f>M81</f>
        <v>45320161.270000003</v>
      </c>
      <c r="N80" s="69">
        <f t="shared" ref="N80:O80" si="25">N81</f>
        <v>0</v>
      </c>
      <c r="O80" s="125">
        <f t="shared" si="25"/>
        <v>11668451.720000001</v>
      </c>
      <c r="P80" s="157">
        <f t="shared" si="19"/>
        <v>0.25746712705817343</v>
      </c>
    </row>
    <row r="81" spans="1:18" s="33" customFormat="1" ht="46.8" x14ac:dyDescent="0.25">
      <c r="A81" s="60" t="s">
        <v>258</v>
      </c>
      <c r="B81" s="83" t="s">
        <v>22</v>
      </c>
      <c r="C81" s="83" t="s">
        <v>12</v>
      </c>
      <c r="D81" s="83" t="s">
        <v>257</v>
      </c>
      <c r="E81" s="83" t="s">
        <v>246</v>
      </c>
      <c r="F81" s="83" t="s">
        <v>106</v>
      </c>
      <c r="G81" s="83" t="s">
        <v>106</v>
      </c>
      <c r="H81" s="83" t="s">
        <v>256</v>
      </c>
      <c r="I81" s="83" t="s">
        <v>189</v>
      </c>
      <c r="J81" s="84" t="s">
        <v>225</v>
      </c>
      <c r="K81" s="79">
        <v>14590</v>
      </c>
      <c r="L81" s="84" t="s">
        <v>59</v>
      </c>
      <c r="M81" s="85">
        <v>45320161.270000003</v>
      </c>
      <c r="N81" s="85">
        <v>0</v>
      </c>
      <c r="O81" s="130">
        <v>11668451.720000001</v>
      </c>
      <c r="P81" s="157">
        <f t="shared" si="19"/>
        <v>0.25746712705817343</v>
      </c>
      <c r="Q81" s="39"/>
      <c r="R81" s="39"/>
    </row>
    <row r="82" spans="1:18" ht="31.2" x14ac:dyDescent="0.25">
      <c r="A82" s="26" t="s">
        <v>312</v>
      </c>
      <c r="B82" s="68" t="s">
        <v>0</v>
      </c>
      <c r="C82" s="68" t="s">
        <v>0</v>
      </c>
      <c r="D82" s="68" t="s">
        <v>0</v>
      </c>
      <c r="E82" s="68" t="s">
        <v>0</v>
      </c>
      <c r="F82" s="68" t="s">
        <v>0</v>
      </c>
      <c r="G82" s="68" t="s">
        <v>0</v>
      </c>
      <c r="H82" s="68" t="s">
        <v>0</v>
      </c>
      <c r="I82" s="68" t="s">
        <v>0</v>
      </c>
      <c r="J82" s="73" t="s">
        <v>0</v>
      </c>
      <c r="K82" s="74" t="s">
        <v>0</v>
      </c>
      <c r="L82" s="73" t="s">
        <v>0</v>
      </c>
      <c r="M82" s="69">
        <f>M83</f>
        <v>18372557.920000002</v>
      </c>
      <c r="N82" s="69">
        <f t="shared" ref="N82:O82" si="26">N83</f>
        <v>0</v>
      </c>
      <c r="O82" s="125">
        <f t="shared" si="26"/>
        <v>5348570.9800000004</v>
      </c>
      <c r="P82" s="157">
        <f t="shared" si="19"/>
        <v>0.29111738296264411</v>
      </c>
    </row>
    <row r="83" spans="1:18" s="33" customFormat="1" ht="31.2" x14ac:dyDescent="0.25">
      <c r="A83" s="60" t="s">
        <v>279</v>
      </c>
      <c r="B83" s="83" t="s">
        <v>22</v>
      </c>
      <c r="C83" s="83" t="s">
        <v>12</v>
      </c>
      <c r="D83" s="83" t="s">
        <v>257</v>
      </c>
      <c r="E83" s="83" t="s">
        <v>246</v>
      </c>
      <c r="F83" s="83" t="s">
        <v>106</v>
      </c>
      <c r="G83" s="83" t="s">
        <v>106</v>
      </c>
      <c r="H83" s="83" t="s">
        <v>256</v>
      </c>
      <c r="I83" s="83" t="s">
        <v>189</v>
      </c>
      <c r="J83" s="84" t="s">
        <v>225</v>
      </c>
      <c r="K83" s="79">
        <v>1750</v>
      </c>
      <c r="L83" s="84" t="s">
        <v>59</v>
      </c>
      <c r="M83" s="85">
        <v>18372557.920000002</v>
      </c>
      <c r="N83" s="85">
        <v>0</v>
      </c>
      <c r="O83" s="130">
        <v>5348570.9800000004</v>
      </c>
      <c r="P83" s="157">
        <f t="shared" si="19"/>
        <v>0.29111738296264411</v>
      </c>
      <c r="Q83" s="39"/>
      <c r="R83" s="39"/>
    </row>
    <row r="84" spans="1:18" ht="31.2" x14ac:dyDescent="0.25">
      <c r="A84" s="26" t="s">
        <v>311</v>
      </c>
      <c r="B84" s="68" t="s">
        <v>0</v>
      </c>
      <c r="C84" s="68" t="s">
        <v>0</v>
      </c>
      <c r="D84" s="68" t="s">
        <v>0</v>
      </c>
      <c r="E84" s="68" t="s">
        <v>0</v>
      </c>
      <c r="F84" s="68" t="s">
        <v>0</v>
      </c>
      <c r="G84" s="68" t="s">
        <v>0</v>
      </c>
      <c r="H84" s="68" t="s">
        <v>0</v>
      </c>
      <c r="I84" s="68" t="s">
        <v>0</v>
      </c>
      <c r="J84" s="73" t="s">
        <v>0</v>
      </c>
      <c r="K84" s="74" t="s">
        <v>0</v>
      </c>
      <c r="L84" s="73" t="s">
        <v>0</v>
      </c>
      <c r="M84" s="69">
        <f>M85+M86</f>
        <v>34255934.989999995</v>
      </c>
      <c r="N84" s="69">
        <f t="shared" ref="N84:O84" si="27">N85+N86</f>
        <v>0</v>
      </c>
      <c r="O84" s="125">
        <f t="shared" si="27"/>
        <v>0</v>
      </c>
      <c r="P84" s="157">
        <f t="shared" si="19"/>
        <v>0</v>
      </c>
    </row>
    <row r="85" spans="1:18" s="33" customFormat="1" ht="46.8" x14ac:dyDescent="0.25">
      <c r="A85" s="60" t="s">
        <v>351</v>
      </c>
      <c r="B85" s="83" t="s">
        <v>22</v>
      </c>
      <c r="C85" s="83" t="s">
        <v>12</v>
      </c>
      <c r="D85" s="83" t="s">
        <v>257</v>
      </c>
      <c r="E85" s="83" t="s">
        <v>246</v>
      </c>
      <c r="F85" s="83" t="s">
        <v>106</v>
      </c>
      <c r="G85" s="83" t="s">
        <v>106</v>
      </c>
      <c r="H85" s="83" t="s">
        <v>256</v>
      </c>
      <c r="I85" s="83" t="s">
        <v>189</v>
      </c>
      <c r="J85" s="84" t="s">
        <v>225</v>
      </c>
      <c r="K85" s="79">
        <v>8329</v>
      </c>
      <c r="L85" s="84">
        <v>2023</v>
      </c>
      <c r="M85" s="85">
        <v>14850000</v>
      </c>
      <c r="N85" s="85">
        <v>0</v>
      </c>
      <c r="O85" s="130">
        <v>0</v>
      </c>
      <c r="P85" s="157">
        <f t="shared" si="19"/>
        <v>0</v>
      </c>
      <c r="Q85" s="39"/>
      <c r="R85" s="39"/>
    </row>
    <row r="86" spans="1:18" s="33" customFormat="1" ht="46.8" x14ac:dyDescent="0.25">
      <c r="A86" s="60" t="s">
        <v>276</v>
      </c>
      <c r="B86" s="83" t="s">
        <v>22</v>
      </c>
      <c r="C86" s="83" t="s">
        <v>12</v>
      </c>
      <c r="D86" s="83" t="s">
        <v>257</v>
      </c>
      <c r="E86" s="83" t="s">
        <v>246</v>
      </c>
      <c r="F86" s="83" t="s">
        <v>106</v>
      </c>
      <c r="G86" s="83" t="s">
        <v>106</v>
      </c>
      <c r="H86" s="83" t="s">
        <v>256</v>
      </c>
      <c r="I86" s="83" t="s">
        <v>189</v>
      </c>
      <c r="J86" s="84" t="s">
        <v>225</v>
      </c>
      <c r="K86" s="79">
        <v>7412</v>
      </c>
      <c r="L86" s="84" t="s">
        <v>59</v>
      </c>
      <c r="M86" s="85">
        <v>19405934.989999998</v>
      </c>
      <c r="N86" s="85">
        <v>0</v>
      </c>
      <c r="O86" s="130">
        <v>0</v>
      </c>
      <c r="P86" s="157">
        <f t="shared" si="19"/>
        <v>0</v>
      </c>
      <c r="Q86" s="39"/>
      <c r="R86" s="39"/>
    </row>
    <row r="87" spans="1:18" ht="31.2" x14ac:dyDescent="0.25">
      <c r="A87" s="26" t="s">
        <v>310</v>
      </c>
      <c r="B87" s="68" t="s">
        <v>0</v>
      </c>
      <c r="C87" s="68" t="s">
        <v>0</v>
      </c>
      <c r="D87" s="68" t="s">
        <v>0</v>
      </c>
      <c r="E87" s="68" t="s">
        <v>0</v>
      </c>
      <c r="F87" s="68" t="s">
        <v>0</v>
      </c>
      <c r="G87" s="68" t="s">
        <v>0</v>
      </c>
      <c r="H87" s="68" t="s">
        <v>0</v>
      </c>
      <c r="I87" s="68" t="s">
        <v>0</v>
      </c>
      <c r="J87" s="73" t="s">
        <v>0</v>
      </c>
      <c r="K87" s="74" t="s">
        <v>0</v>
      </c>
      <c r="L87" s="73" t="s">
        <v>0</v>
      </c>
      <c r="M87" s="69">
        <f>M88</f>
        <v>21871043.850000001</v>
      </c>
      <c r="N87" s="69">
        <f t="shared" ref="N87:O87" si="28">N88</f>
        <v>0</v>
      </c>
      <c r="O87" s="125">
        <f t="shared" si="28"/>
        <v>0</v>
      </c>
      <c r="P87" s="157">
        <f t="shared" si="19"/>
        <v>0</v>
      </c>
    </row>
    <row r="88" spans="1:18" s="33" customFormat="1" ht="78" x14ac:dyDescent="0.25">
      <c r="A88" s="60" t="s">
        <v>278</v>
      </c>
      <c r="B88" s="83" t="s">
        <v>22</v>
      </c>
      <c r="C88" s="83" t="s">
        <v>12</v>
      </c>
      <c r="D88" s="83" t="s">
        <v>257</v>
      </c>
      <c r="E88" s="83" t="s">
        <v>246</v>
      </c>
      <c r="F88" s="83" t="s">
        <v>106</v>
      </c>
      <c r="G88" s="83" t="s">
        <v>106</v>
      </c>
      <c r="H88" s="83" t="s">
        <v>256</v>
      </c>
      <c r="I88" s="83" t="s">
        <v>189</v>
      </c>
      <c r="J88" s="84" t="s">
        <v>225</v>
      </c>
      <c r="K88" s="79">
        <v>4215</v>
      </c>
      <c r="L88" s="84" t="s">
        <v>59</v>
      </c>
      <c r="M88" s="85">
        <v>21871043.850000001</v>
      </c>
      <c r="N88" s="85">
        <v>0</v>
      </c>
      <c r="O88" s="130">
        <v>0</v>
      </c>
      <c r="P88" s="157">
        <f t="shared" si="19"/>
        <v>0</v>
      </c>
      <c r="Q88" s="39"/>
      <c r="R88" s="39"/>
    </row>
    <row r="89" spans="1:18" ht="31.2" x14ac:dyDescent="0.25">
      <c r="A89" s="26" t="s">
        <v>299</v>
      </c>
      <c r="B89" s="68" t="s">
        <v>0</v>
      </c>
      <c r="C89" s="68" t="s">
        <v>0</v>
      </c>
      <c r="D89" s="68" t="s">
        <v>0</v>
      </c>
      <c r="E89" s="68" t="s">
        <v>0</v>
      </c>
      <c r="F89" s="68" t="s">
        <v>0</v>
      </c>
      <c r="G89" s="68" t="s">
        <v>0</v>
      </c>
      <c r="H89" s="68" t="s">
        <v>0</v>
      </c>
      <c r="I89" s="68" t="s">
        <v>0</v>
      </c>
      <c r="J89" s="73" t="s">
        <v>0</v>
      </c>
      <c r="K89" s="74" t="s">
        <v>0</v>
      </c>
      <c r="L89" s="73" t="s">
        <v>0</v>
      </c>
      <c r="M89" s="69">
        <f>M90</f>
        <v>17993082.23</v>
      </c>
      <c r="N89" s="69">
        <f t="shared" ref="N89:O89" si="29">N90</f>
        <v>0</v>
      </c>
      <c r="O89" s="125">
        <f t="shared" si="29"/>
        <v>0</v>
      </c>
      <c r="P89" s="157">
        <f t="shared" si="19"/>
        <v>0</v>
      </c>
    </row>
    <row r="90" spans="1:18" s="33" customFormat="1" ht="46.8" x14ac:dyDescent="0.25">
      <c r="A90" s="60" t="s">
        <v>352</v>
      </c>
      <c r="B90" s="83" t="s">
        <v>22</v>
      </c>
      <c r="C90" s="83" t="s">
        <v>12</v>
      </c>
      <c r="D90" s="83" t="s">
        <v>257</v>
      </c>
      <c r="E90" s="83" t="s">
        <v>246</v>
      </c>
      <c r="F90" s="83" t="s">
        <v>106</v>
      </c>
      <c r="G90" s="83" t="s">
        <v>106</v>
      </c>
      <c r="H90" s="83" t="s">
        <v>256</v>
      </c>
      <c r="I90" s="83" t="s">
        <v>189</v>
      </c>
      <c r="J90" s="84" t="s">
        <v>304</v>
      </c>
      <c r="K90" s="79">
        <v>10.09</v>
      </c>
      <c r="L90" s="84">
        <v>2023</v>
      </c>
      <c r="M90" s="85">
        <v>17993082.23</v>
      </c>
      <c r="N90" s="85">
        <v>0</v>
      </c>
      <c r="O90" s="130">
        <v>0</v>
      </c>
      <c r="P90" s="157">
        <f t="shared" si="19"/>
        <v>0</v>
      </c>
      <c r="Q90" s="39"/>
      <c r="R90" s="39"/>
    </row>
    <row r="91" spans="1:18" ht="31.2" x14ac:dyDescent="0.25">
      <c r="A91" s="26" t="s">
        <v>309</v>
      </c>
      <c r="B91" s="68" t="s">
        <v>0</v>
      </c>
      <c r="C91" s="68" t="s">
        <v>0</v>
      </c>
      <c r="D91" s="68" t="s">
        <v>0</v>
      </c>
      <c r="E91" s="68" t="s">
        <v>0</v>
      </c>
      <c r="F91" s="68" t="s">
        <v>0</v>
      </c>
      <c r="G91" s="68" t="s">
        <v>0</v>
      </c>
      <c r="H91" s="68" t="s">
        <v>0</v>
      </c>
      <c r="I91" s="68" t="s">
        <v>0</v>
      </c>
      <c r="J91" s="73" t="s">
        <v>0</v>
      </c>
      <c r="K91" s="74" t="s">
        <v>0</v>
      </c>
      <c r="L91" s="73" t="s">
        <v>0</v>
      </c>
      <c r="M91" s="69">
        <f>M92</f>
        <v>22936503.460000001</v>
      </c>
      <c r="N91" s="69">
        <f t="shared" ref="N91:O91" si="30">N92</f>
        <v>0</v>
      </c>
      <c r="O91" s="125">
        <f t="shared" si="30"/>
        <v>0</v>
      </c>
      <c r="P91" s="157">
        <f t="shared" si="19"/>
        <v>0</v>
      </c>
    </row>
    <row r="92" spans="1:18" s="33" customFormat="1" ht="31.2" x14ac:dyDescent="0.25">
      <c r="A92" s="60" t="s">
        <v>266</v>
      </c>
      <c r="B92" s="83" t="s">
        <v>22</v>
      </c>
      <c r="C92" s="83" t="s">
        <v>12</v>
      </c>
      <c r="D92" s="83" t="s">
        <v>257</v>
      </c>
      <c r="E92" s="83" t="s">
        <v>246</v>
      </c>
      <c r="F92" s="83" t="s">
        <v>106</v>
      </c>
      <c r="G92" s="83" t="s">
        <v>106</v>
      </c>
      <c r="H92" s="83" t="s">
        <v>256</v>
      </c>
      <c r="I92" s="83" t="s">
        <v>189</v>
      </c>
      <c r="J92" s="84" t="s">
        <v>225</v>
      </c>
      <c r="K92" s="79">
        <v>5526</v>
      </c>
      <c r="L92" s="84" t="s">
        <v>59</v>
      </c>
      <c r="M92" s="85">
        <v>22936503.460000001</v>
      </c>
      <c r="N92" s="85">
        <v>0</v>
      </c>
      <c r="O92" s="130">
        <v>0</v>
      </c>
      <c r="P92" s="157">
        <f t="shared" si="19"/>
        <v>0</v>
      </c>
      <c r="Q92" s="39"/>
      <c r="R92" s="39"/>
    </row>
    <row r="93" spans="1:18" s="55" customFormat="1" ht="31.2" x14ac:dyDescent="0.25">
      <c r="A93" s="26" t="s">
        <v>177</v>
      </c>
      <c r="B93" s="68" t="s">
        <v>22</v>
      </c>
      <c r="C93" s="68" t="s">
        <v>15</v>
      </c>
      <c r="D93" s="68" t="s">
        <v>0</v>
      </c>
      <c r="E93" s="68" t="s">
        <v>0</v>
      </c>
      <c r="F93" s="68" t="s">
        <v>0</v>
      </c>
      <c r="G93" s="68" t="s">
        <v>0</v>
      </c>
      <c r="H93" s="70" t="s">
        <v>0</v>
      </c>
      <c r="I93" s="70" t="s">
        <v>0</v>
      </c>
      <c r="J93" s="71" t="s">
        <v>0</v>
      </c>
      <c r="K93" s="72"/>
      <c r="L93" s="71" t="s">
        <v>0</v>
      </c>
      <c r="M93" s="69">
        <f>M94+M126+M149</f>
        <v>729171950.81999993</v>
      </c>
      <c r="N93" s="69">
        <f>N94+N126+N149</f>
        <v>0</v>
      </c>
      <c r="O93" s="125">
        <f>O94+O126+O149</f>
        <v>0</v>
      </c>
      <c r="P93" s="157">
        <f t="shared" si="19"/>
        <v>0</v>
      </c>
      <c r="Q93" s="54"/>
      <c r="R93" s="54"/>
    </row>
    <row r="94" spans="1:18" s="55" customFormat="1" ht="62.4" x14ac:dyDescent="0.25">
      <c r="A94" s="26" t="s">
        <v>412</v>
      </c>
      <c r="B94" s="68" t="s">
        <v>22</v>
      </c>
      <c r="C94" s="68" t="s">
        <v>15</v>
      </c>
      <c r="D94" s="68" t="s">
        <v>63</v>
      </c>
      <c r="E94" s="68"/>
      <c r="F94" s="68"/>
      <c r="G94" s="68"/>
      <c r="H94" s="70"/>
      <c r="I94" s="70"/>
      <c r="J94" s="71"/>
      <c r="K94" s="72"/>
      <c r="L94" s="71"/>
      <c r="M94" s="69">
        <f>M95</f>
        <v>235589507.75</v>
      </c>
      <c r="N94" s="69">
        <f t="shared" ref="N94:O96" si="31">N95</f>
        <v>0</v>
      </c>
      <c r="O94" s="125">
        <f t="shared" si="31"/>
        <v>0</v>
      </c>
      <c r="P94" s="157">
        <f t="shared" si="19"/>
        <v>0</v>
      </c>
      <c r="Q94" s="54"/>
      <c r="R94" s="54"/>
    </row>
    <row r="95" spans="1:18" s="55" customFormat="1" ht="46.8" x14ac:dyDescent="0.25">
      <c r="A95" s="26" t="s">
        <v>249</v>
      </c>
      <c r="B95" s="68" t="s">
        <v>22</v>
      </c>
      <c r="C95" s="68" t="s">
        <v>15</v>
      </c>
      <c r="D95" s="68" t="s">
        <v>63</v>
      </c>
      <c r="E95" s="68" t="s">
        <v>246</v>
      </c>
      <c r="F95" s="68"/>
      <c r="G95" s="68"/>
      <c r="H95" s="70"/>
      <c r="I95" s="70"/>
      <c r="J95" s="71"/>
      <c r="K95" s="72"/>
      <c r="L95" s="71"/>
      <c r="M95" s="69">
        <f>M96</f>
        <v>235589507.75</v>
      </c>
      <c r="N95" s="69">
        <f t="shared" si="31"/>
        <v>0</v>
      </c>
      <c r="O95" s="125">
        <f t="shared" si="31"/>
        <v>0</v>
      </c>
      <c r="P95" s="157">
        <f t="shared" si="19"/>
        <v>0</v>
      </c>
      <c r="Q95" s="54"/>
      <c r="R95" s="54"/>
    </row>
    <row r="96" spans="1:18" s="55" customFormat="1" ht="15.6" x14ac:dyDescent="0.25">
      <c r="A96" s="26" t="s">
        <v>105</v>
      </c>
      <c r="B96" s="68" t="s">
        <v>22</v>
      </c>
      <c r="C96" s="68" t="s">
        <v>15</v>
      </c>
      <c r="D96" s="68" t="s">
        <v>63</v>
      </c>
      <c r="E96" s="68" t="s">
        <v>246</v>
      </c>
      <c r="F96" s="68" t="s">
        <v>63</v>
      </c>
      <c r="G96" s="68"/>
      <c r="H96" s="70"/>
      <c r="I96" s="70"/>
      <c r="J96" s="71"/>
      <c r="K96" s="72"/>
      <c r="L96" s="71"/>
      <c r="M96" s="69">
        <f>M97</f>
        <v>235589507.75</v>
      </c>
      <c r="N96" s="69">
        <f t="shared" si="31"/>
        <v>0</v>
      </c>
      <c r="O96" s="125">
        <f t="shared" si="31"/>
        <v>0</v>
      </c>
      <c r="P96" s="157">
        <f t="shared" si="19"/>
        <v>0</v>
      </c>
      <c r="Q96" s="54"/>
      <c r="R96" s="54"/>
    </row>
    <row r="97" spans="1:18" s="55" customFormat="1" ht="15.6" x14ac:dyDescent="0.25">
      <c r="A97" s="26" t="s">
        <v>107</v>
      </c>
      <c r="B97" s="68" t="s">
        <v>22</v>
      </c>
      <c r="C97" s="68" t="s">
        <v>15</v>
      </c>
      <c r="D97" s="68" t="s">
        <v>63</v>
      </c>
      <c r="E97" s="68" t="s">
        <v>246</v>
      </c>
      <c r="F97" s="68" t="s">
        <v>63</v>
      </c>
      <c r="G97" s="68" t="s">
        <v>106</v>
      </c>
      <c r="H97" s="70"/>
      <c r="I97" s="70"/>
      <c r="J97" s="71"/>
      <c r="K97" s="72"/>
      <c r="L97" s="71"/>
      <c r="M97" s="69">
        <f>M98+M105+M116</f>
        <v>235589507.75</v>
      </c>
      <c r="N97" s="69">
        <f>N98+N105+N116</f>
        <v>0</v>
      </c>
      <c r="O97" s="125">
        <f>O98+O105+O116</f>
        <v>0</v>
      </c>
      <c r="P97" s="157">
        <f t="shared" si="19"/>
        <v>0</v>
      </c>
      <c r="Q97" s="54"/>
      <c r="R97" s="54"/>
    </row>
    <row r="98" spans="1:18" ht="31.2" x14ac:dyDescent="0.25">
      <c r="A98" s="140" t="s">
        <v>204</v>
      </c>
      <c r="B98" s="108" t="s">
        <v>22</v>
      </c>
      <c r="C98" s="108" t="s">
        <v>15</v>
      </c>
      <c r="D98" s="141" t="s">
        <v>63</v>
      </c>
      <c r="E98" s="108">
        <v>812</v>
      </c>
      <c r="F98" s="141" t="s">
        <v>106</v>
      </c>
      <c r="G98" s="141" t="s">
        <v>63</v>
      </c>
      <c r="H98" s="142">
        <v>11270</v>
      </c>
      <c r="I98" s="143" t="s">
        <v>0</v>
      </c>
      <c r="J98" s="118" t="s">
        <v>0</v>
      </c>
      <c r="K98" s="118" t="s">
        <v>0</v>
      </c>
      <c r="L98" s="118" t="s">
        <v>0</v>
      </c>
      <c r="M98" s="109">
        <f>M99</f>
        <v>166527400</v>
      </c>
      <c r="N98" s="109">
        <f t="shared" ref="N98:O99" si="32">N99</f>
        <v>0</v>
      </c>
      <c r="O98" s="131">
        <f t="shared" si="32"/>
        <v>0</v>
      </c>
      <c r="P98" s="157">
        <f t="shared" si="19"/>
        <v>0</v>
      </c>
    </row>
    <row r="99" spans="1:18" ht="62.4" x14ac:dyDescent="0.25">
      <c r="A99" s="140" t="s">
        <v>195</v>
      </c>
      <c r="B99" s="108" t="s">
        <v>22</v>
      </c>
      <c r="C99" s="108" t="s">
        <v>15</v>
      </c>
      <c r="D99" s="141" t="s">
        <v>63</v>
      </c>
      <c r="E99" s="108">
        <v>812</v>
      </c>
      <c r="F99" s="141" t="s">
        <v>106</v>
      </c>
      <c r="G99" s="141" t="s">
        <v>63</v>
      </c>
      <c r="H99" s="142">
        <v>11270</v>
      </c>
      <c r="I99" s="108">
        <v>522</v>
      </c>
      <c r="J99" s="118"/>
      <c r="K99" s="118"/>
      <c r="L99" s="118"/>
      <c r="M99" s="109">
        <f>M100</f>
        <v>166527400</v>
      </c>
      <c r="N99" s="109">
        <f t="shared" si="32"/>
        <v>0</v>
      </c>
      <c r="O99" s="131">
        <f t="shared" si="32"/>
        <v>0</v>
      </c>
      <c r="P99" s="157">
        <f t="shared" si="19"/>
        <v>0</v>
      </c>
    </row>
    <row r="100" spans="1:18" ht="15.6" x14ac:dyDescent="0.25">
      <c r="A100" s="107" t="s">
        <v>163</v>
      </c>
      <c r="B100" s="108"/>
      <c r="C100" s="108"/>
      <c r="D100" s="108"/>
      <c r="E100" s="108"/>
      <c r="F100" s="108"/>
      <c r="G100" s="108"/>
      <c r="H100" s="108"/>
      <c r="I100" s="108"/>
      <c r="J100" s="118"/>
      <c r="K100" s="113"/>
      <c r="L100" s="118"/>
      <c r="M100" s="109">
        <f>M101+M102+M103+M104</f>
        <v>166527400</v>
      </c>
      <c r="N100" s="109">
        <f t="shared" ref="N100:O100" si="33">N101+N102+N103+N104</f>
        <v>0</v>
      </c>
      <c r="O100" s="131">
        <f t="shared" si="33"/>
        <v>0</v>
      </c>
      <c r="P100" s="157">
        <f t="shared" si="19"/>
        <v>0</v>
      </c>
    </row>
    <row r="101" spans="1:18" ht="46.8" x14ac:dyDescent="0.25">
      <c r="A101" s="133" t="s">
        <v>454</v>
      </c>
      <c r="B101" s="134">
        <v>12</v>
      </c>
      <c r="C101" s="134">
        <v>4</v>
      </c>
      <c r="D101" s="135" t="s">
        <v>63</v>
      </c>
      <c r="E101" s="134">
        <v>812</v>
      </c>
      <c r="F101" s="135" t="s">
        <v>106</v>
      </c>
      <c r="G101" s="135" t="s">
        <v>63</v>
      </c>
      <c r="H101" s="134">
        <v>11270</v>
      </c>
      <c r="I101" s="134">
        <v>522</v>
      </c>
      <c r="J101" s="111" t="s">
        <v>225</v>
      </c>
      <c r="K101" s="114">
        <v>1000</v>
      </c>
      <c r="L101" s="111">
        <v>2023</v>
      </c>
      <c r="M101" s="110">
        <v>44622421.5</v>
      </c>
      <c r="N101" s="110">
        <v>0</v>
      </c>
      <c r="O101" s="132">
        <v>0</v>
      </c>
      <c r="P101" s="157">
        <f t="shared" si="19"/>
        <v>0</v>
      </c>
    </row>
    <row r="102" spans="1:18" ht="31.2" x14ac:dyDescent="0.25">
      <c r="A102" s="133" t="s">
        <v>455</v>
      </c>
      <c r="B102" s="134">
        <v>12</v>
      </c>
      <c r="C102" s="134">
        <v>4</v>
      </c>
      <c r="D102" s="135" t="s">
        <v>63</v>
      </c>
      <c r="E102" s="134">
        <v>812</v>
      </c>
      <c r="F102" s="135" t="s">
        <v>106</v>
      </c>
      <c r="G102" s="135" t="s">
        <v>63</v>
      </c>
      <c r="H102" s="134">
        <v>11270</v>
      </c>
      <c r="I102" s="134">
        <v>522</v>
      </c>
      <c r="J102" s="111" t="s">
        <v>225</v>
      </c>
      <c r="K102" s="114">
        <v>5200</v>
      </c>
      <c r="L102" s="111">
        <v>2023</v>
      </c>
      <c r="M102" s="110">
        <v>48441155.5</v>
      </c>
      <c r="N102" s="110">
        <v>0</v>
      </c>
      <c r="O102" s="132">
        <v>0</v>
      </c>
      <c r="P102" s="157">
        <f t="shared" si="19"/>
        <v>0</v>
      </c>
    </row>
    <row r="103" spans="1:18" ht="31.2" x14ac:dyDescent="0.25">
      <c r="A103" s="133" t="s">
        <v>456</v>
      </c>
      <c r="B103" s="134">
        <v>12</v>
      </c>
      <c r="C103" s="134">
        <v>4</v>
      </c>
      <c r="D103" s="135" t="s">
        <v>63</v>
      </c>
      <c r="E103" s="134">
        <v>812</v>
      </c>
      <c r="F103" s="135" t="s">
        <v>106</v>
      </c>
      <c r="G103" s="135" t="s">
        <v>63</v>
      </c>
      <c r="H103" s="134">
        <v>11270</v>
      </c>
      <c r="I103" s="134">
        <v>522</v>
      </c>
      <c r="J103" s="111" t="s">
        <v>225</v>
      </c>
      <c r="K103" s="114">
        <v>3000</v>
      </c>
      <c r="L103" s="111">
        <v>2023</v>
      </c>
      <c r="M103" s="110">
        <v>15722823</v>
      </c>
      <c r="N103" s="110">
        <v>0</v>
      </c>
      <c r="O103" s="132">
        <v>0</v>
      </c>
      <c r="P103" s="157">
        <f t="shared" si="19"/>
        <v>0</v>
      </c>
    </row>
    <row r="104" spans="1:18" ht="46.8" x14ac:dyDescent="0.25">
      <c r="A104" s="133" t="s">
        <v>429</v>
      </c>
      <c r="B104" s="134">
        <v>12</v>
      </c>
      <c r="C104" s="134">
        <v>4</v>
      </c>
      <c r="D104" s="135" t="s">
        <v>63</v>
      </c>
      <c r="E104" s="134">
        <v>812</v>
      </c>
      <c r="F104" s="135" t="s">
        <v>106</v>
      </c>
      <c r="G104" s="135" t="s">
        <v>63</v>
      </c>
      <c r="H104" s="134">
        <v>11270</v>
      </c>
      <c r="I104" s="134">
        <v>522</v>
      </c>
      <c r="J104" s="111" t="s">
        <v>297</v>
      </c>
      <c r="K104" s="114">
        <v>35</v>
      </c>
      <c r="L104" s="111">
        <v>2023</v>
      </c>
      <c r="M104" s="110">
        <v>57741000</v>
      </c>
      <c r="N104" s="110">
        <v>0</v>
      </c>
      <c r="O104" s="132">
        <v>0</v>
      </c>
      <c r="P104" s="157">
        <f t="shared" si="19"/>
        <v>0</v>
      </c>
    </row>
    <row r="105" spans="1:18" ht="62.4" x14ac:dyDescent="0.25">
      <c r="A105" s="144" t="s">
        <v>417</v>
      </c>
      <c r="B105" s="145">
        <v>12</v>
      </c>
      <c r="C105" s="145">
        <v>4</v>
      </c>
      <c r="D105" s="146" t="s">
        <v>63</v>
      </c>
      <c r="E105" s="145">
        <v>812</v>
      </c>
      <c r="F105" s="146" t="s">
        <v>106</v>
      </c>
      <c r="G105" s="146" t="s">
        <v>63</v>
      </c>
      <c r="H105" s="146" t="s">
        <v>418</v>
      </c>
      <c r="I105" s="147"/>
      <c r="J105" s="148"/>
      <c r="K105" s="148"/>
      <c r="L105" s="148"/>
      <c r="M105" s="149">
        <f>M106+M109+M112+M114</f>
        <v>67012000</v>
      </c>
      <c r="N105" s="149">
        <f t="shared" ref="N105:O105" si="34">N106+N109+N112+N114</f>
        <v>0</v>
      </c>
      <c r="O105" s="149">
        <f t="shared" si="34"/>
        <v>0</v>
      </c>
      <c r="P105" s="157">
        <f t="shared" si="19"/>
        <v>0</v>
      </c>
    </row>
    <row r="106" spans="1:18" ht="15.6" x14ac:dyDescent="0.25">
      <c r="A106" s="144" t="s">
        <v>163</v>
      </c>
      <c r="B106" s="145"/>
      <c r="C106" s="145"/>
      <c r="D106" s="146"/>
      <c r="E106" s="145"/>
      <c r="F106" s="145"/>
      <c r="G106" s="145"/>
      <c r="H106" s="145"/>
      <c r="I106" s="145"/>
      <c r="J106" s="151"/>
      <c r="K106" s="151"/>
      <c r="L106" s="151"/>
      <c r="M106" s="149">
        <f>M107+M108</f>
        <v>8293000</v>
      </c>
      <c r="N106" s="149">
        <f t="shared" ref="N106:O106" si="35">N107+N108</f>
        <v>0</v>
      </c>
      <c r="O106" s="149">
        <f t="shared" si="35"/>
        <v>0</v>
      </c>
      <c r="P106" s="157">
        <f t="shared" si="19"/>
        <v>0</v>
      </c>
    </row>
    <row r="107" spans="1:18" ht="31.2" x14ac:dyDescent="0.25">
      <c r="A107" s="152" t="s">
        <v>434</v>
      </c>
      <c r="B107" s="147">
        <v>12</v>
      </c>
      <c r="C107" s="147">
        <v>4</v>
      </c>
      <c r="D107" s="153" t="s">
        <v>63</v>
      </c>
      <c r="E107" s="147">
        <v>812</v>
      </c>
      <c r="F107" s="153" t="s">
        <v>106</v>
      </c>
      <c r="G107" s="153" t="s">
        <v>63</v>
      </c>
      <c r="H107" s="153" t="s">
        <v>418</v>
      </c>
      <c r="I107" s="147">
        <v>522</v>
      </c>
      <c r="J107" s="148" t="s">
        <v>225</v>
      </c>
      <c r="K107" s="148">
        <v>2217</v>
      </c>
      <c r="L107" s="148">
        <v>2024</v>
      </c>
      <c r="M107" s="154">
        <v>5599000</v>
      </c>
      <c r="N107" s="154">
        <v>0</v>
      </c>
      <c r="O107" s="155">
        <v>0</v>
      </c>
      <c r="P107" s="157">
        <f t="shared" si="19"/>
        <v>0</v>
      </c>
    </row>
    <row r="108" spans="1:18" ht="31.2" x14ac:dyDescent="0.25">
      <c r="A108" s="152" t="s">
        <v>435</v>
      </c>
      <c r="B108" s="147">
        <v>12</v>
      </c>
      <c r="C108" s="147">
        <v>4</v>
      </c>
      <c r="D108" s="153" t="s">
        <v>63</v>
      </c>
      <c r="E108" s="147">
        <v>812</v>
      </c>
      <c r="F108" s="153" t="s">
        <v>106</v>
      </c>
      <c r="G108" s="153" t="s">
        <v>63</v>
      </c>
      <c r="H108" s="153" t="s">
        <v>418</v>
      </c>
      <c r="I108" s="147">
        <v>522</v>
      </c>
      <c r="J108" s="148" t="s">
        <v>225</v>
      </c>
      <c r="K108" s="148">
        <v>300</v>
      </c>
      <c r="L108" s="148">
        <v>2024</v>
      </c>
      <c r="M108" s="154">
        <v>2694000</v>
      </c>
      <c r="N108" s="154">
        <v>0</v>
      </c>
      <c r="O108" s="155">
        <v>0</v>
      </c>
      <c r="P108" s="157">
        <f t="shared" si="19"/>
        <v>0</v>
      </c>
    </row>
    <row r="109" spans="1:18" ht="15.6" x14ac:dyDescent="0.25">
      <c r="A109" s="144" t="s">
        <v>333</v>
      </c>
      <c r="B109" s="145"/>
      <c r="C109" s="145"/>
      <c r="D109" s="146"/>
      <c r="E109" s="145"/>
      <c r="F109" s="145"/>
      <c r="G109" s="145"/>
      <c r="H109" s="145"/>
      <c r="I109" s="145"/>
      <c r="J109" s="151"/>
      <c r="K109" s="151"/>
      <c r="L109" s="151"/>
      <c r="M109" s="149">
        <f>M110+M111</f>
        <v>9822000</v>
      </c>
      <c r="N109" s="149">
        <f t="shared" ref="N109:O109" si="36">N110+N111</f>
        <v>0</v>
      </c>
      <c r="O109" s="150">
        <f t="shared" si="36"/>
        <v>0</v>
      </c>
      <c r="P109" s="157">
        <f t="shared" ref="P109:P142" si="37">O109/M109</f>
        <v>0</v>
      </c>
    </row>
    <row r="110" spans="1:18" ht="31.2" x14ac:dyDescent="0.25">
      <c r="A110" s="152" t="s">
        <v>438</v>
      </c>
      <c r="B110" s="147">
        <v>12</v>
      </c>
      <c r="C110" s="147">
        <v>4</v>
      </c>
      <c r="D110" s="153" t="s">
        <v>63</v>
      </c>
      <c r="E110" s="147">
        <v>812</v>
      </c>
      <c r="F110" s="153" t="s">
        <v>106</v>
      </c>
      <c r="G110" s="153" t="s">
        <v>63</v>
      </c>
      <c r="H110" s="153" t="s">
        <v>418</v>
      </c>
      <c r="I110" s="147">
        <v>522</v>
      </c>
      <c r="J110" s="148" t="s">
        <v>225</v>
      </c>
      <c r="K110" s="148">
        <v>450</v>
      </c>
      <c r="L110" s="148">
        <v>2023</v>
      </c>
      <c r="M110" s="154">
        <v>2380000</v>
      </c>
      <c r="N110" s="154">
        <v>0</v>
      </c>
      <c r="O110" s="155">
        <v>0</v>
      </c>
      <c r="P110" s="157">
        <f t="shared" si="37"/>
        <v>0</v>
      </c>
    </row>
    <row r="111" spans="1:18" ht="46.8" x14ac:dyDescent="0.25">
      <c r="A111" s="152" t="s">
        <v>439</v>
      </c>
      <c r="B111" s="147">
        <v>12</v>
      </c>
      <c r="C111" s="147">
        <v>4</v>
      </c>
      <c r="D111" s="153" t="s">
        <v>63</v>
      </c>
      <c r="E111" s="147">
        <v>812</v>
      </c>
      <c r="F111" s="153" t="s">
        <v>106</v>
      </c>
      <c r="G111" s="153" t="s">
        <v>63</v>
      </c>
      <c r="H111" s="153" t="s">
        <v>418</v>
      </c>
      <c r="I111" s="147">
        <v>522</v>
      </c>
      <c r="J111" s="148" t="s">
        <v>225</v>
      </c>
      <c r="K111" s="148">
        <v>1200</v>
      </c>
      <c r="L111" s="148">
        <v>2023</v>
      </c>
      <c r="M111" s="154">
        <v>7442000</v>
      </c>
      <c r="N111" s="154">
        <v>0</v>
      </c>
      <c r="O111" s="155">
        <v>0</v>
      </c>
      <c r="P111" s="157">
        <f t="shared" si="37"/>
        <v>0</v>
      </c>
    </row>
    <row r="112" spans="1:18" ht="31.2" x14ac:dyDescent="0.25">
      <c r="A112" s="144" t="s">
        <v>440</v>
      </c>
      <c r="B112" s="145"/>
      <c r="C112" s="145"/>
      <c r="D112" s="146"/>
      <c r="E112" s="145"/>
      <c r="F112" s="145"/>
      <c r="G112" s="145"/>
      <c r="H112" s="145"/>
      <c r="I112" s="145"/>
      <c r="J112" s="151"/>
      <c r="K112" s="151"/>
      <c r="L112" s="151"/>
      <c r="M112" s="149">
        <f>M113</f>
        <v>27747000</v>
      </c>
      <c r="N112" s="149">
        <f t="shared" ref="N112:O112" si="38">N113</f>
        <v>0</v>
      </c>
      <c r="O112" s="150">
        <f t="shared" si="38"/>
        <v>0</v>
      </c>
      <c r="P112" s="157">
        <f t="shared" si="37"/>
        <v>0</v>
      </c>
    </row>
    <row r="113" spans="1:16" ht="31.2" x14ac:dyDescent="0.25">
      <c r="A113" s="152" t="s">
        <v>441</v>
      </c>
      <c r="B113" s="147">
        <v>12</v>
      </c>
      <c r="C113" s="147">
        <v>4</v>
      </c>
      <c r="D113" s="153" t="s">
        <v>63</v>
      </c>
      <c r="E113" s="147">
        <v>812</v>
      </c>
      <c r="F113" s="153" t="s">
        <v>106</v>
      </c>
      <c r="G113" s="153" t="s">
        <v>63</v>
      </c>
      <c r="H113" s="153" t="s">
        <v>418</v>
      </c>
      <c r="I113" s="147">
        <v>522</v>
      </c>
      <c r="J113" s="148" t="s">
        <v>225</v>
      </c>
      <c r="K113" s="148">
        <v>800</v>
      </c>
      <c r="L113" s="148">
        <v>2023</v>
      </c>
      <c r="M113" s="154">
        <v>27747000</v>
      </c>
      <c r="N113" s="154">
        <v>0</v>
      </c>
      <c r="O113" s="155">
        <v>0</v>
      </c>
      <c r="P113" s="157">
        <f t="shared" si="37"/>
        <v>0</v>
      </c>
    </row>
    <row r="114" spans="1:16" ht="31.2" x14ac:dyDescent="0.25">
      <c r="A114" s="144" t="s">
        <v>436</v>
      </c>
      <c r="B114" s="145"/>
      <c r="C114" s="145"/>
      <c r="D114" s="146"/>
      <c r="E114" s="145"/>
      <c r="F114" s="145"/>
      <c r="G114" s="145"/>
      <c r="H114" s="145"/>
      <c r="I114" s="145"/>
      <c r="J114" s="151"/>
      <c r="K114" s="151"/>
      <c r="L114" s="151"/>
      <c r="M114" s="149">
        <f>M115</f>
        <v>21150000</v>
      </c>
      <c r="N114" s="149">
        <f t="shared" ref="N114:O114" si="39">N115</f>
        <v>0</v>
      </c>
      <c r="O114" s="150">
        <f t="shared" si="39"/>
        <v>0</v>
      </c>
      <c r="P114" s="157">
        <f t="shared" si="37"/>
        <v>0</v>
      </c>
    </row>
    <row r="115" spans="1:16" ht="46.8" x14ac:dyDescent="0.25">
      <c r="A115" s="152" t="s">
        <v>437</v>
      </c>
      <c r="B115" s="147">
        <v>12</v>
      </c>
      <c r="C115" s="147">
        <v>4</v>
      </c>
      <c r="D115" s="153" t="s">
        <v>63</v>
      </c>
      <c r="E115" s="147">
        <v>812</v>
      </c>
      <c r="F115" s="153" t="s">
        <v>106</v>
      </c>
      <c r="G115" s="153" t="s">
        <v>63</v>
      </c>
      <c r="H115" s="153" t="s">
        <v>418</v>
      </c>
      <c r="I115" s="147">
        <v>522</v>
      </c>
      <c r="J115" s="148" t="s">
        <v>469</v>
      </c>
      <c r="K115" s="148">
        <v>3200</v>
      </c>
      <c r="L115" s="148">
        <v>2023</v>
      </c>
      <c r="M115" s="154">
        <v>21150000</v>
      </c>
      <c r="N115" s="154">
        <v>0</v>
      </c>
      <c r="O115" s="155">
        <v>0</v>
      </c>
      <c r="P115" s="157">
        <f t="shared" si="37"/>
        <v>0</v>
      </c>
    </row>
    <row r="116" spans="1:16" ht="46.8" x14ac:dyDescent="0.25">
      <c r="A116" s="144" t="s">
        <v>424</v>
      </c>
      <c r="B116" s="145">
        <v>12</v>
      </c>
      <c r="C116" s="145">
        <v>4</v>
      </c>
      <c r="D116" s="146" t="s">
        <v>63</v>
      </c>
      <c r="E116" s="145">
        <v>812</v>
      </c>
      <c r="F116" s="146" t="s">
        <v>106</v>
      </c>
      <c r="G116" s="146" t="s">
        <v>63</v>
      </c>
      <c r="H116" s="146" t="s">
        <v>425</v>
      </c>
      <c r="I116" s="147"/>
      <c r="J116" s="148"/>
      <c r="K116" s="148"/>
      <c r="L116" s="148"/>
      <c r="M116" s="149">
        <f>M117+M120+M122+M124</f>
        <v>2050107.7499999998</v>
      </c>
      <c r="N116" s="149">
        <f t="shared" ref="N116:O116" si="40">N117+N120+N122+N124</f>
        <v>0</v>
      </c>
      <c r="O116" s="149">
        <f t="shared" si="40"/>
        <v>0</v>
      </c>
      <c r="P116" s="157">
        <f t="shared" si="37"/>
        <v>0</v>
      </c>
    </row>
    <row r="117" spans="1:16" ht="15.6" x14ac:dyDescent="0.25">
      <c r="A117" s="144" t="s">
        <v>163</v>
      </c>
      <c r="B117" s="145"/>
      <c r="C117" s="145"/>
      <c r="D117" s="146"/>
      <c r="E117" s="145"/>
      <c r="F117" s="145"/>
      <c r="G117" s="145"/>
      <c r="H117" s="145"/>
      <c r="I117" s="145"/>
      <c r="J117" s="151"/>
      <c r="K117" s="151"/>
      <c r="L117" s="151"/>
      <c r="M117" s="149">
        <f>M118+M119</f>
        <v>1781724.69</v>
      </c>
      <c r="N117" s="149">
        <f t="shared" ref="N117:O117" si="41">N118+N119</f>
        <v>0</v>
      </c>
      <c r="O117" s="149">
        <f t="shared" si="41"/>
        <v>0</v>
      </c>
      <c r="P117" s="157">
        <f t="shared" si="37"/>
        <v>0</v>
      </c>
    </row>
    <row r="118" spans="1:16" ht="31.2" x14ac:dyDescent="0.25">
      <c r="A118" s="152" t="s">
        <v>434</v>
      </c>
      <c r="B118" s="147">
        <v>12</v>
      </c>
      <c r="C118" s="147">
        <v>4</v>
      </c>
      <c r="D118" s="153" t="s">
        <v>63</v>
      </c>
      <c r="E118" s="147">
        <v>812</v>
      </c>
      <c r="F118" s="153" t="s">
        <v>106</v>
      </c>
      <c r="G118" s="153" t="s">
        <v>63</v>
      </c>
      <c r="H118" s="153" t="s">
        <v>425</v>
      </c>
      <c r="I118" s="147">
        <v>522</v>
      </c>
      <c r="J118" s="148" t="s">
        <v>225</v>
      </c>
      <c r="K118" s="148">
        <v>2217</v>
      </c>
      <c r="L118" s="148">
        <v>2024</v>
      </c>
      <c r="M118" s="154">
        <v>1200517.5</v>
      </c>
      <c r="N118" s="154">
        <v>0</v>
      </c>
      <c r="O118" s="155">
        <v>0</v>
      </c>
      <c r="P118" s="157">
        <f t="shared" si="37"/>
        <v>0</v>
      </c>
    </row>
    <row r="119" spans="1:16" ht="31.2" x14ac:dyDescent="0.25">
      <c r="A119" s="152" t="s">
        <v>435</v>
      </c>
      <c r="B119" s="147">
        <v>12</v>
      </c>
      <c r="C119" s="147">
        <v>4</v>
      </c>
      <c r="D119" s="153" t="s">
        <v>63</v>
      </c>
      <c r="E119" s="147">
        <v>812</v>
      </c>
      <c r="F119" s="153" t="s">
        <v>106</v>
      </c>
      <c r="G119" s="153" t="s">
        <v>63</v>
      </c>
      <c r="H119" s="153" t="s">
        <v>425</v>
      </c>
      <c r="I119" s="147">
        <v>522</v>
      </c>
      <c r="J119" s="148" t="s">
        <v>225</v>
      </c>
      <c r="K119" s="148">
        <v>300</v>
      </c>
      <c r="L119" s="148">
        <v>2024</v>
      </c>
      <c r="M119" s="154">
        <v>581207.18999999994</v>
      </c>
      <c r="N119" s="154">
        <v>0</v>
      </c>
      <c r="O119" s="155">
        <v>0</v>
      </c>
      <c r="P119" s="157">
        <f t="shared" si="37"/>
        <v>0</v>
      </c>
    </row>
    <row r="120" spans="1:16" ht="15.6" x14ac:dyDescent="0.25">
      <c r="A120" s="144" t="s">
        <v>333</v>
      </c>
      <c r="B120" s="145"/>
      <c r="C120" s="145"/>
      <c r="D120" s="146"/>
      <c r="E120" s="145"/>
      <c r="F120" s="145"/>
      <c r="G120" s="145"/>
      <c r="H120" s="145"/>
      <c r="I120" s="145"/>
      <c r="J120" s="151"/>
      <c r="K120" s="151"/>
      <c r="L120" s="151"/>
      <c r="M120" s="149">
        <f>M121</f>
        <v>26685.919999999998</v>
      </c>
      <c r="N120" s="149">
        <f t="shared" ref="N120:O120" si="42">N121</f>
        <v>0</v>
      </c>
      <c r="O120" s="150">
        <f t="shared" si="42"/>
        <v>0</v>
      </c>
      <c r="P120" s="157">
        <f t="shared" si="37"/>
        <v>0</v>
      </c>
    </row>
    <row r="121" spans="1:16" ht="31.2" x14ac:dyDescent="0.25">
      <c r="A121" s="152" t="s">
        <v>438</v>
      </c>
      <c r="B121" s="147">
        <v>12</v>
      </c>
      <c r="C121" s="147">
        <v>4</v>
      </c>
      <c r="D121" s="153" t="s">
        <v>63</v>
      </c>
      <c r="E121" s="147">
        <v>812</v>
      </c>
      <c r="F121" s="153" t="s">
        <v>106</v>
      </c>
      <c r="G121" s="153" t="s">
        <v>63</v>
      </c>
      <c r="H121" s="153" t="s">
        <v>425</v>
      </c>
      <c r="I121" s="147">
        <v>522</v>
      </c>
      <c r="J121" s="148" t="s">
        <v>225</v>
      </c>
      <c r="K121" s="148">
        <v>450</v>
      </c>
      <c r="L121" s="148">
        <v>2023</v>
      </c>
      <c r="M121" s="154">
        <v>26685.919999999998</v>
      </c>
      <c r="N121" s="154">
        <v>0</v>
      </c>
      <c r="O121" s="155">
        <v>0</v>
      </c>
      <c r="P121" s="157">
        <f t="shared" si="37"/>
        <v>0</v>
      </c>
    </row>
    <row r="122" spans="1:16" ht="31.2" x14ac:dyDescent="0.25">
      <c r="A122" s="144" t="s">
        <v>436</v>
      </c>
      <c r="B122" s="145"/>
      <c r="C122" s="145"/>
      <c r="D122" s="146"/>
      <c r="E122" s="145"/>
      <c r="F122" s="145"/>
      <c r="G122" s="145"/>
      <c r="H122" s="145"/>
      <c r="I122" s="145"/>
      <c r="J122" s="151"/>
      <c r="K122" s="151"/>
      <c r="L122" s="151"/>
      <c r="M122" s="149">
        <f>M123</f>
        <v>225171</v>
      </c>
      <c r="N122" s="149">
        <f t="shared" ref="N122:O122" si="43">N123</f>
        <v>0</v>
      </c>
      <c r="O122" s="150">
        <f t="shared" si="43"/>
        <v>0</v>
      </c>
      <c r="P122" s="157">
        <f t="shared" si="37"/>
        <v>0</v>
      </c>
    </row>
    <row r="123" spans="1:16" ht="46.8" x14ac:dyDescent="0.25">
      <c r="A123" s="152" t="s">
        <v>437</v>
      </c>
      <c r="B123" s="147">
        <v>12</v>
      </c>
      <c r="C123" s="147">
        <v>4</v>
      </c>
      <c r="D123" s="153" t="s">
        <v>63</v>
      </c>
      <c r="E123" s="147">
        <v>812</v>
      </c>
      <c r="F123" s="153" t="s">
        <v>106</v>
      </c>
      <c r="G123" s="153" t="s">
        <v>63</v>
      </c>
      <c r="H123" s="153" t="s">
        <v>425</v>
      </c>
      <c r="I123" s="147">
        <v>522</v>
      </c>
      <c r="J123" s="148" t="s">
        <v>469</v>
      </c>
      <c r="K123" s="148">
        <v>3200</v>
      </c>
      <c r="L123" s="148">
        <v>2023</v>
      </c>
      <c r="M123" s="154">
        <v>225171</v>
      </c>
      <c r="N123" s="154">
        <v>0</v>
      </c>
      <c r="O123" s="155">
        <v>0</v>
      </c>
      <c r="P123" s="157">
        <f t="shared" si="37"/>
        <v>0</v>
      </c>
    </row>
    <row r="124" spans="1:16" ht="31.2" x14ac:dyDescent="0.25">
      <c r="A124" s="144" t="s">
        <v>440</v>
      </c>
      <c r="B124" s="145"/>
      <c r="C124" s="145"/>
      <c r="D124" s="146"/>
      <c r="E124" s="145"/>
      <c r="F124" s="145"/>
      <c r="G124" s="145"/>
      <c r="H124" s="145"/>
      <c r="I124" s="145"/>
      <c r="J124" s="151"/>
      <c r="K124" s="151"/>
      <c r="L124" s="151"/>
      <c r="M124" s="149">
        <f>M125</f>
        <v>16526.14</v>
      </c>
      <c r="N124" s="149">
        <f t="shared" ref="N124:O124" si="44">N125</f>
        <v>0</v>
      </c>
      <c r="O124" s="150">
        <f t="shared" si="44"/>
        <v>0</v>
      </c>
      <c r="P124" s="157">
        <f t="shared" si="37"/>
        <v>0</v>
      </c>
    </row>
    <row r="125" spans="1:16" ht="31.2" x14ac:dyDescent="0.25">
      <c r="A125" s="152" t="s">
        <v>441</v>
      </c>
      <c r="B125" s="147">
        <v>12</v>
      </c>
      <c r="C125" s="147">
        <v>4</v>
      </c>
      <c r="D125" s="153" t="s">
        <v>63</v>
      </c>
      <c r="E125" s="147">
        <v>812</v>
      </c>
      <c r="F125" s="153" t="s">
        <v>106</v>
      </c>
      <c r="G125" s="153" t="s">
        <v>63</v>
      </c>
      <c r="H125" s="153" t="s">
        <v>425</v>
      </c>
      <c r="I125" s="147">
        <v>522</v>
      </c>
      <c r="J125" s="148" t="s">
        <v>225</v>
      </c>
      <c r="K125" s="148">
        <v>800</v>
      </c>
      <c r="L125" s="148">
        <v>2023</v>
      </c>
      <c r="M125" s="154">
        <v>16526.14</v>
      </c>
      <c r="N125" s="154">
        <v>0</v>
      </c>
      <c r="O125" s="155">
        <v>0</v>
      </c>
      <c r="P125" s="157">
        <f t="shared" si="37"/>
        <v>0</v>
      </c>
    </row>
    <row r="126" spans="1:16" ht="46.8" x14ac:dyDescent="0.25">
      <c r="A126" s="26" t="s">
        <v>255</v>
      </c>
      <c r="B126" s="68" t="s">
        <v>22</v>
      </c>
      <c r="C126" s="68" t="s">
        <v>15</v>
      </c>
      <c r="D126" s="68" t="s">
        <v>192</v>
      </c>
      <c r="E126" s="68" t="s">
        <v>0</v>
      </c>
      <c r="F126" s="68" t="s">
        <v>0</v>
      </c>
      <c r="G126" s="68" t="s">
        <v>0</v>
      </c>
      <c r="H126" s="70" t="s">
        <v>0</v>
      </c>
      <c r="I126" s="70" t="s">
        <v>0</v>
      </c>
      <c r="J126" s="71" t="s">
        <v>0</v>
      </c>
      <c r="K126" s="72"/>
      <c r="L126" s="71" t="s">
        <v>0</v>
      </c>
      <c r="M126" s="69">
        <f>M127</f>
        <v>61351138.079999998</v>
      </c>
      <c r="N126" s="69">
        <f t="shared" ref="N126:O130" si="45">N127</f>
        <v>0</v>
      </c>
      <c r="O126" s="125">
        <f t="shared" si="45"/>
        <v>0</v>
      </c>
      <c r="P126" s="157">
        <f t="shared" si="37"/>
        <v>0</v>
      </c>
    </row>
    <row r="127" spans="1:16" ht="46.8" x14ac:dyDescent="0.25">
      <c r="A127" s="26" t="s">
        <v>249</v>
      </c>
      <c r="B127" s="68" t="s">
        <v>22</v>
      </c>
      <c r="C127" s="68" t="s">
        <v>15</v>
      </c>
      <c r="D127" s="68" t="s">
        <v>192</v>
      </c>
      <c r="E127" s="68" t="s">
        <v>246</v>
      </c>
      <c r="F127" s="68" t="s">
        <v>0</v>
      </c>
      <c r="G127" s="68" t="s">
        <v>0</v>
      </c>
      <c r="H127" s="70" t="s">
        <v>0</v>
      </c>
      <c r="I127" s="70" t="s">
        <v>0</v>
      </c>
      <c r="J127" s="71" t="s">
        <v>0</v>
      </c>
      <c r="K127" s="72"/>
      <c r="L127" s="71" t="s">
        <v>0</v>
      </c>
      <c r="M127" s="69">
        <f>M128</f>
        <v>61351138.079999998</v>
      </c>
      <c r="N127" s="69">
        <f t="shared" si="45"/>
        <v>0</v>
      </c>
      <c r="O127" s="125">
        <f t="shared" si="45"/>
        <v>0</v>
      </c>
      <c r="P127" s="157">
        <f t="shared" si="37"/>
        <v>0</v>
      </c>
    </row>
    <row r="128" spans="1:16" ht="15.6" x14ac:dyDescent="0.25">
      <c r="A128" s="77" t="s">
        <v>105</v>
      </c>
      <c r="B128" s="68" t="s">
        <v>22</v>
      </c>
      <c r="C128" s="68" t="s">
        <v>15</v>
      </c>
      <c r="D128" s="68" t="s">
        <v>192</v>
      </c>
      <c r="E128" s="68" t="s">
        <v>246</v>
      </c>
      <c r="F128" s="68" t="s">
        <v>106</v>
      </c>
      <c r="G128" s="68" t="s">
        <v>0</v>
      </c>
      <c r="H128" s="68" t="s">
        <v>0</v>
      </c>
      <c r="I128" s="68" t="s">
        <v>0</v>
      </c>
      <c r="J128" s="73" t="s">
        <v>0</v>
      </c>
      <c r="K128" s="74"/>
      <c r="L128" s="73" t="s">
        <v>0</v>
      </c>
      <c r="M128" s="69">
        <f>M129</f>
        <v>61351138.079999998</v>
      </c>
      <c r="N128" s="69">
        <f t="shared" si="45"/>
        <v>0</v>
      </c>
      <c r="O128" s="125">
        <f t="shared" si="45"/>
        <v>0</v>
      </c>
      <c r="P128" s="157">
        <f t="shared" si="37"/>
        <v>0</v>
      </c>
    </row>
    <row r="129" spans="1:18" ht="15.6" x14ac:dyDescent="0.25">
      <c r="A129" s="77" t="s">
        <v>107</v>
      </c>
      <c r="B129" s="68" t="s">
        <v>22</v>
      </c>
      <c r="C129" s="68" t="s">
        <v>15</v>
      </c>
      <c r="D129" s="68" t="s">
        <v>192</v>
      </c>
      <c r="E129" s="68" t="s">
        <v>246</v>
      </c>
      <c r="F129" s="68" t="s">
        <v>106</v>
      </c>
      <c r="G129" s="68" t="s">
        <v>63</v>
      </c>
      <c r="H129" s="68" t="s">
        <v>0</v>
      </c>
      <c r="I129" s="68" t="s">
        <v>0</v>
      </c>
      <c r="J129" s="73" t="s">
        <v>0</v>
      </c>
      <c r="K129" s="74"/>
      <c r="L129" s="73" t="s">
        <v>0</v>
      </c>
      <c r="M129" s="69">
        <f>M130</f>
        <v>61351138.079999998</v>
      </c>
      <c r="N129" s="69">
        <f t="shared" si="45"/>
        <v>0</v>
      </c>
      <c r="O129" s="125">
        <f t="shared" si="45"/>
        <v>0</v>
      </c>
      <c r="P129" s="157">
        <f t="shared" si="37"/>
        <v>0</v>
      </c>
    </row>
    <row r="130" spans="1:18" ht="31.2" x14ac:dyDescent="0.25">
      <c r="A130" s="26" t="s">
        <v>204</v>
      </c>
      <c r="B130" s="68" t="s">
        <v>22</v>
      </c>
      <c r="C130" s="68" t="s">
        <v>15</v>
      </c>
      <c r="D130" s="68" t="s">
        <v>192</v>
      </c>
      <c r="E130" s="68" t="s">
        <v>246</v>
      </c>
      <c r="F130" s="68" t="s">
        <v>106</v>
      </c>
      <c r="G130" s="68" t="s">
        <v>63</v>
      </c>
      <c r="H130" s="68" t="s">
        <v>200</v>
      </c>
      <c r="I130" s="70" t="s">
        <v>0</v>
      </c>
      <c r="J130" s="71" t="s">
        <v>0</v>
      </c>
      <c r="K130" s="72"/>
      <c r="L130" s="71" t="s">
        <v>0</v>
      </c>
      <c r="M130" s="69">
        <f>M131</f>
        <v>61351138.079999998</v>
      </c>
      <c r="N130" s="69">
        <f t="shared" si="45"/>
        <v>0</v>
      </c>
      <c r="O130" s="125">
        <f t="shared" si="45"/>
        <v>0</v>
      </c>
      <c r="P130" s="157">
        <f t="shared" si="37"/>
        <v>0</v>
      </c>
    </row>
    <row r="131" spans="1:18" ht="62.4" x14ac:dyDescent="0.25">
      <c r="A131" s="26" t="s">
        <v>195</v>
      </c>
      <c r="B131" s="68" t="s">
        <v>22</v>
      </c>
      <c r="C131" s="68" t="s">
        <v>15</v>
      </c>
      <c r="D131" s="68" t="s">
        <v>192</v>
      </c>
      <c r="E131" s="68" t="s">
        <v>246</v>
      </c>
      <c r="F131" s="68" t="s">
        <v>106</v>
      </c>
      <c r="G131" s="68" t="s">
        <v>63</v>
      </c>
      <c r="H131" s="68" t="s">
        <v>200</v>
      </c>
      <c r="I131" s="68" t="s">
        <v>189</v>
      </c>
      <c r="J131" s="73" t="s">
        <v>0</v>
      </c>
      <c r="K131" s="74"/>
      <c r="L131" s="73" t="s">
        <v>0</v>
      </c>
      <c r="M131" s="69">
        <f>M132+M134+M137+M139+M141+M143+M145+M147</f>
        <v>61351138.079999998</v>
      </c>
      <c r="N131" s="69">
        <f t="shared" ref="N131:O131" si="46">N132+N134+N137+N139+N141+N143+N145+N147</f>
        <v>0</v>
      </c>
      <c r="O131" s="69">
        <f t="shared" si="46"/>
        <v>0</v>
      </c>
      <c r="P131" s="157">
        <f t="shared" si="37"/>
        <v>0</v>
      </c>
    </row>
    <row r="132" spans="1:18" ht="15.6" x14ac:dyDescent="0.25">
      <c r="A132" s="26" t="s">
        <v>301</v>
      </c>
      <c r="B132" s="68" t="s">
        <v>0</v>
      </c>
      <c r="C132" s="68" t="s">
        <v>0</v>
      </c>
      <c r="D132" s="68" t="s">
        <v>0</v>
      </c>
      <c r="E132" s="68" t="s">
        <v>0</v>
      </c>
      <c r="F132" s="68" t="s">
        <v>0</v>
      </c>
      <c r="G132" s="68" t="s">
        <v>0</v>
      </c>
      <c r="H132" s="68" t="s">
        <v>0</v>
      </c>
      <c r="I132" s="68" t="s">
        <v>0</v>
      </c>
      <c r="J132" s="73" t="s">
        <v>0</v>
      </c>
      <c r="K132" s="74" t="s">
        <v>0</v>
      </c>
      <c r="L132" s="73" t="s">
        <v>0</v>
      </c>
      <c r="M132" s="69">
        <f>M133</f>
        <v>14250000</v>
      </c>
      <c r="N132" s="69">
        <f t="shared" ref="N132:O132" si="47">N133</f>
        <v>0</v>
      </c>
      <c r="O132" s="125">
        <f t="shared" si="47"/>
        <v>0</v>
      </c>
      <c r="P132" s="157">
        <f t="shared" si="37"/>
        <v>0</v>
      </c>
    </row>
    <row r="133" spans="1:18" s="33" customFormat="1" ht="46.8" x14ac:dyDescent="0.25">
      <c r="A133" s="60" t="s">
        <v>252</v>
      </c>
      <c r="B133" s="83" t="s">
        <v>22</v>
      </c>
      <c r="C133" s="83" t="s">
        <v>15</v>
      </c>
      <c r="D133" s="83" t="s">
        <v>192</v>
      </c>
      <c r="E133" s="83" t="s">
        <v>246</v>
      </c>
      <c r="F133" s="83" t="s">
        <v>106</v>
      </c>
      <c r="G133" s="83" t="s">
        <v>63</v>
      </c>
      <c r="H133" s="83" t="s">
        <v>200</v>
      </c>
      <c r="I133" s="83" t="s">
        <v>189</v>
      </c>
      <c r="J133" s="84" t="s">
        <v>225</v>
      </c>
      <c r="K133" s="79">
        <v>7495</v>
      </c>
      <c r="L133" s="84" t="s">
        <v>53</v>
      </c>
      <c r="M133" s="85">
        <v>14250000</v>
      </c>
      <c r="N133" s="85">
        <v>0</v>
      </c>
      <c r="O133" s="130">
        <v>0</v>
      </c>
      <c r="P133" s="157">
        <f t="shared" si="37"/>
        <v>0</v>
      </c>
      <c r="Q133" s="39"/>
      <c r="R133" s="39"/>
    </row>
    <row r="134" spans="1:18" ht="15.6" x14ac:dyDescent="0.25">
      <c r="A134" s="26" t="s">
        <v>166</v>
      </c>
      <c r="B134" s="68" t="s">
        <v>0</v>
      </c>
      <c r="C134" s="68" t="s">
        <v>0</v>
      </c>
      <c r="D134" s="68" t="s">
        <v>0</v>
      </c>
      <c r="E134" s="68" t="s">
        <v>0</v>
      </c>
      <c r="F134" s="68" t="s">
        <v>0</v>
      </c>
      <c r="G134" s="68" t="s">
        <v>0</v>
      </c>
      <c r="H134" s="68" t="s">
        <v>0</v>
      </c>
      <c r="I134" s="68" t="s">
        <v>0</v>
      </c>
      <c r="J134" s="73" t="s">
        <v>0</v>
      </c>
      <c r="K134" s="74" t="s">
        <v>0</v>
      </c>
      <c r="L134" s="73" t="s">
        <v>0</v>
      </c>
      <c r="M134" s="69">
        <f>M135+M136</f>
        <v>10399396.08</v>
      </c>
      <c r="N134" s="69">
        <f t="shared" ref="N134:O134" si="48">N135+N136</f>
        <v>0</v>
      </c>
      <c r="O134" s="125">
        <f t="shared" si="48"/>
        <v>0</v>
      </c>
      <c r="P134" s="157">
        <f t="shared" si="37"/>
        <v>0</v>
      </c>
    </row>
    <row r="135" spans="1:18" s="33" customFormat="1" ht="31.2" x14ac:dyDescent="0.25">
      <c r="A135" s="60" t="s">
        <v>254</v>
      </c>
      <c r="B135" s="83" t="s">
        <v>22</v>
      </c>
      <c r="C135" s="83" t="s">
        <v>15</v>
      </c>
      <c r="D135" s="83" t="s">
        <v>192</v>
      </c>
      <c r="E135" s="83" t="s">
        <v>246</v>
      </c>
      <c r="F135" s="83" t="s">
        <v>106</v>
      </c>
      <c r="G135" s="83" t="s">
        <v>63</v>
      </c>
      <c r="H135" s="83" t="s">
        <v>200</v>
      </c>
      <c r="I135" s="83" t="s">
        <v>189</v>
      </c>
      <c r="J135" s="84" t="s">
        <v>304</v>
      </c>
      <c r="K135" s="79">
        <v>50</v>
      </c>
      <c r="L135" s="84" t="s">
        <v>59</v>
      </c>
      <c r="M135" s="85">
        <v>6650000</v>
      </c>
      <c r="N135" s="85">
        <v>0</v>
      </c>
      <c r="O135" s="130">
        <v>0</v>
      </c>
      <c r="P135" s="157">
        <f t="shared" si="37"/>
        <v>0</v>
      </c>
      <c r="Q135" s="39"/>
      <c r="R135" s="39"/>
    </row>
    <row r="136" spans="1:18" s="33" customFormat="1" ht="46.8" x14ac:dyDescent="0.25">
      <c r="A136" s="139" t="s">
        <v>426</v>
      </c>
      <c r="B136" s="134" t="s">
        <v>22</v>
      </c>
      <c r="C136" s="134" t="s">
        <v>15</v>
      </c>
      <c r="D136" s="134" t="s">
        <v>192</v>
      </c>
      <c r="E136" s="134" t="s">
        <v>246</v>
      </c>
      <c r="F136" s="134" t="s">
        <v>106</v>
      </c>
      <c r="G136" s="134" t="s">
        <v>63</v>
      </c>
      <c r="H136" s="134" t="s">
        <v>200</v>
      </c>
      <c r="I136" s="134" t="s">
        <v>189</v>
      </c>
      <c r="J136" s="111" t="s">
        <v>304</v>
      </c>
      <c r="K136" s="114"/>
      <c r="L136" s="111">
        <v>2023</v>
      </c>
      <c r="M136" s="110">
        <v>3749396.08</v>
      </c>
      <c r="N136" s="110">
        <v>0</v>
      </c>
      <c r="O136" s="132">
        <v>0</v>
      </c>
      <c r="P136" s="157">
        <f t="shared" si="37"/>
        <v>0</v>
      </c>
      <c r="Q136" s="39"/>
      <c r="R136" s="39"/>
    </row>
    <row r="137" spans="1:18" s="33" customFormat="1" ht="15.6" x14ac:dyDescent="0.25">
      <c r="A137" s="107" t="s">
        <v>167</v>
      </c>
      <c r="B137" s="108"/>
      <c r="C137" s="108"/>
      <c r="D137" s="108"/>
      <c r="E137" s="108"/>
      <c r="F137" s="108"/>
      <c r="G137" s="108"/>
      <c r="H137" s="108"/>
      <c r="I137" s="108"/>
      <c r="J137" s="118"/>
      <c r="K137" s="113"/>
      <c r="L137" s="118"/>
      <c r="M137" s="109">
        <f>M138</f>
        <v>6014671</v>
      </c>
      <c r="N137" s="109">
        <f t="shared" ref="N137:O137" si="49">N138</f>
        <v>0</v>
      </c>
      <c r="O137" s="131">
        <f t="shared" si="49"/>
        <v>0</v>
      </c>
      <c r="P137" s="157">
        <f t="shared" si="37"/>
        <v>0</v>
      </c>
      <c r="Q137" s="39"/>
      <c r="R137" s="39"/>
    </row>
    <row r="138" spans="1:18" s="33" customFormat="1" ht="31.2" x14ac:dyDescent="0.25">
      <c r="A138" s="139" t="s">
        <v>427</v>
      </c>
      <c r="B138" s="134" t="s">
        <v>22</v>
      </c>
      <c r="C138" s="134" t="s">
        <v>15</v>
      </c>
      <c r="D138" s="134" t="s">
        <v>192</v>
      </c>
      <c r="E138" s="134" t="s">
        <v>246</v>
      </c>
      <c r="F138" s="134" t="s">
        <v>106</v>
      </c>
      <c r="G138" s="134" t="s">
        <v>63</v>
      </c>
      <c r="H138" s="134" t="s">
        <v>200</v>
      </c>
      <c r="I138" s="134" t="s">
        <v>189</v>
      </c>
      <c r="J138" s="111" t="s">
        <v>225</v>
      </c>
      <c r="K138" s="114">
        <v>1958</v>
      </c>
      <c r="L138" s="111">
        <v>2023</v>
      </c>
      <c r="M138" s="110">
        <v>6014671</v>
      </c>
      <c r="N138" s="110">
        <v>0</v>
      </c>
      <c r="O138" s="132">
        <v>0</v>
      </c>
      <c r="P138" s="157">
        <f t="shared" si="37"/>
        <v>0</v>
      </c>
      <c r="Q138" s="39"/>
      <c r="R138" s="39"/>
    </row>
    <row r="139" spans="1:18" s="33" customFormat="1" ht="15.6" x14ac:dyDescent="0.25">
      <c r="A139" s="26" t="s">
        <v>171</v>
      </c>
      <c r="B139" s="68" t="s">
        <v>0</v>
      </c>
      <c r="C139" s="68" t="s">
        <v>0</v>
      </c>
      <c r="D139" s="68" t="s">
        <v>0</v>
      </c>
      <c r="E139" s="68" t="s">
        <v>0</v>
      </c>
      <c r="F139" s="68" t="s">
        <v>0</v>
      </c>
      <c r="G139" s="68" t="s">
        <v>0</v>
      </c>
      <c r="H139" s="68" t="s">
        <v>0</v>
      </c>
      <c r="I139" s="68" t="s">
        <v>0</v>
      </c>
      <c r="J139" s="73" t="s">
        <v>0</v>
      </c>
      <c r="K139" s="74" t="s">
        <v>0</v>
      </c>
      <c r="L139" s="73" t="s">
        <v>0</v>
      </c>
      <c r="M139" s="69">
        <f>M140</f>
        <v>2852071</v>
      </c>
      <c r="N139" s="69">
        <f t="shared" ref="N139:O139" si="50">N140</f>
        <v>0</v>
      </c>
      <c r="O139" s="125">
        <f t="shared" si="50"/>
        <v>0</v>
      </c>
      <c r="P139" s="157">
        <f t="shared" si="37"/>
        <v>0</v>
      </c>
      <c r="Q139" s="39"/>
      <c r="R139" s="39"/>
    </row>
    <row r="140" spans="1:18" s="33" customFormat="1" ht="46.8" x14ac:dyDescent="0.25">
      <c r="A140" s="60" t="s">
        <v>452</v>
      </c>
      <c r="B140" s="83" t="s">
        <v>22</v>
      </c>
      <c r="C140" s="83" t="s">
        <v>15</v>
      </c>
      <c r="D140" s="83" t="s">
        <v>192</v>
      </c>
      <c r="E140" s="83" t="s">
        <v>246</v>
      </c>
      <c r="F140" s="83" t="s">
        <v>106</v>
      </c>
      <c r="G140" s="83" t="s">
        <v>63</v>
      </c>
      <c r="H140" s="83" t="s">
        <v>200</v>
      </c>
      <c r="I140" s="83" t="s">
        <v>189</v>
      </c>
      <c r="J140" s="84" t="s">
        <v>225</v>
      </c>
      <c r="K140" s="79">
        <v>700</v>
      </c>
      <c r="L140" s="84" t="s">
        <v>59</v>
      </c>
      <c r="M140" s="85">
        <v>2852071</v>
      </c>
      <c r="N140" s="85">
        <v>0</v>
      </c>
      <c r="O140" s="130">
        <v>0</v>
      </c>
      <c r="P140" s="157">
        <f t="shared" si="37"/>
        <v>0</v>
      </c>
      <c r="Q140" s="39"/>
      <c r="R140" s="39"/>
    </row>
    <row r="141" spans="1:18" s="33" customFormat="1" ht="31.2" x14ac:dyDescent="0.25">
      <c r="A141" s="107" t="s">
        <v>300</v>
      </c>
      <c r="B141" s="108"/>
      <c r="C141" s="108"/>
      <c r="D141" s="108"/>
      <c r="E141" s="108"/>
      <c r="F141" s="108"/>
      <c r="G141" s="108"/>
      <c r="H141" s="108"/>
      <c r="I141" s="108"/>
      <c r="J141" s="118"/>
      <c r="K141" s="113"/>
      <c r="L141" s="118"/>
      <c r="M141" s="109">
        <f>M142</f>
        <v>19000000</v>
      </c>
      <c r="N141" s="109">
        <f t="shared" ref="N141:O141" si="51">N142</f>
        <v>0</v>
      </c>
      <c r="O141" s="131">
        <f t="shared" si="51"/>
        <v>0</v>
      </c>
      <c r="P141" s="157">
        <f t="shared" si="37"/>
        <v>0</v>
      </c>
      <c r="Q141" s="39"/>
      <c r="R141" s="39"/>
    </row>
    <row r="142" spans="1:18" s="33" customFormat="1" ht="46.8" x14ac:dyDescent="0.25">
      <c r="A142" s="139" t="s">
        <v>428</v>
      </c>
      <c r="B142" s="134" t="s">
        <v>22</v>
      </c>
      <c r="C142" s="134" t="s">
        <v>15</v>
      </c>
      <c r="D142" s="134" t="s">
        <v>192</v>
      </c>
      <c r="E142" s="134" t="s">
        <v>246</v>
      </c>
      <c r="F142" s="134" t="s">
        <v>106</v>
      </c>
      <c r="G142" s="134" t="s">
        <v>63</v>
      </c>
      <c r="H142" s="134" t="s">
        <v>200</v>
      </c>
      <c r="I142" s="134" t="s">
        <v>189</v>
      </c>
      <c r="J142" s="111" t="s">
        <v>304</v>
      </c>
      <c r="K142" s="114">
        <v>65</v>
      </c>
      <c r="L142" s="111">
        <v>2023</v>
      </c>
      <c r="M142" s="110">
        <v>19000000</v>
      </c>
      <c r="N142" s="110">
        <v>0</v>
      </c>
      <c r="O142" s="132">
        <v>0</v>
      </c>
      <c r="P142" s="157">
        <f t="shared" si="37"/>
        <v>0</v>
      </c>
      <c r="Q142" s="39"/>
      <c r="R142" s="39"/>
    </row>
    <row r="143" spans="1:18" ht="31.2" x14ac:dyDescent="0.25">
      <c r="A143" s="26" t="s">
        <v>303</v>
      </c>
      <c r="B143" s="68" t="s">
        <v>0</v>
      </c>
      <c r="C143" s="68" t="s">
        <v>0</v>
      </c>
      <c r="D143" s="68" t="s">
        <v>0</v>
      </c>
      <c r="E143" s="68" t="s">
        <v>0</v>
      </c>
      <c r="F143" s="68" t="s">
        <v>0</v>
      </c>
      <c r="G143" s="68" t="s">
        <v>0</v>
      </c>
      <c r="H143" s="68" t="s">
        <v>0</v>
      </c>
      <c r="I143" s="68" t="s">
        <v>0</v>
      </c>
      <c r="J143" s="73" t="s">
        <v>0</v>
      </c>
      <c r="K143" s="74" t="s">
        <v>0</v>
      </c>
      <c r="L143" s="73" t="s">
        <v>0</v>
      </c>
      <c r="M143" s="69">
        <f>M144</f>
        <v>2660000</v>
      </c>
      <c r="N143" s="69">
        <f t="shared" ref="N143:O143" si="52">N144</f>
        <v>0</v>
      </c>
      <c r="O143" s="125">
        <f t="shared" si="52"/>
        <v>0</v>
      </c>
      <c r="P143" s="157">
        <f t="shared" ref="P143:P184" si="53">O143/M143</f>
        <v>0</v>
      </c>
    </row>
    <row r="144" spans="1:18" s="33" customFormat="1" ht="46.8" x14ac:dyDescent="0.25">
      <c r="A144" s="60" t="s">
        <v>253</v>
      </c>
      <c r="B144" s="83" t="s">
        <v>22</v>
      </c>
      <c r="C144" s="83" t="s">
        <v>15</v>
      </c>
      <c r="D144" s="83" t="s">
        <v>192</v>
      </c>
      <c r="E144" s="83" t="s">
        <v>246</v>
      </c>
      <c r="F144" s="83" t="s">
        <v>106</v>
      </c>
      <c r="G144" s="83" t="s">
        <v>63</v>
      </c>
      <c r="H144" s="83" t="s">
        <v>200</v>
      </c>
      <c r="I144" s="83" t="s">
        <v>189</v>
      </c>
      <c r="J144" s="84" t="s">
        <v>225</v>
      </c>
      <c r="K144" s="79">
        <v>1200</v>
      </c>
      <c r="L144" s="84" t="s">
        <v>59</v>
      </c>
      <c r="M144" s="85">
        <v>2660000</v>
      </c>
      <c r="N144" s="85">
        <v>0</v>
      </c>
      <c r="O144" s="130">
        <v>0</v>
      </c>
      <c r="P144" s="157">
        <f t="shared" si="53"/>
        <v>0</v>
      </c>
      <c r="Q144" s="39"/>
      <c r="R144" s="39"/>
    </row>
    <row r="145" spans="1:18" ht="31.2" x14ac:dyDescent="0.25">
      <c r="A145" s="26" t="s">
        <v>243</v>
      </c>
      <c r="B145" s="68" t="s">
        <v>0</v>
      </c>
      <c r="C145" s="68" t="s">
        <v>0</v>
      </c>
      <c r="D145" s="68" t="s">
        <v>0</v>
      </c>
      <c r="E145" s="68" t="s">
        <v>0</v>
      </c>
      <c r="F145" s="68" t="s">
        <v>0</v>
      </c>
      <c r="G145" s="68" t="s">
        <v>0</v>
      </c>
      <c r="H145" s="68" t="s">
        <v>0</v>
      </c>
      <c r="I145" s="68" t="s">
        <v>0</v>
      </c>
      <c r="J145" s="73" t="s">
        <v>0</v>
      </c>
      <c r="K145" s="74" t="s">
        <v>0</v>
      </c>
      <c r="L145" s="73" t="s">
        <v>0</v>
      </c>
      <c r="M145" s="69">
        <f>M146</f>
        <v>4275000</v>
      </c>
      <c r="N145" s="69">
        <f t="shared" ref="N145:O145" si="54">N146</f>
        <v>0</v>
      </c>
      <c r="O145" s="125">
        <f t="shared" si="54"/>
        <v>0</v>
      </c>
      <c r="P145" s="157">
        <f t="shared" si="53"/>
        <v>0</v>
      </c>
    </row>
    <row r="146" spans="1:18" s="33" customFormat="1" ht="46.8" x14ac:dyDescent="0.25">
      <c r="A146" s="60" t="s">
        <v>453</v>
      </c>
      <c r="B146" s="83" t="s">
        <v>22</v>
      </c>
      <c r="C146" s="83" t="s">
        <v>15</v>
      </c>
      <c r="D146" s="83" t="s">
        <v>192</v>
      </c>
      <c r="E146" s="83" t="s">
        <v>246</v>
      </c>
      <c r="F146" s="83" t="s">
        <v>106</v>
      </c>
      <c r="G146" s="83" t="s">
        <v>63</v>
      </c>
      <c r="H146" s="83" t="s">
        <v>200</v>
      </c>
      <c r="I146" s="83" t="s">
        <v>189</v>
      </c>
      <c r="J146" s="84" t="s">
        <v>225</v>
      </c>
      <c r="K146" s="79">
        <v>4100</v>
      </c>
      <c r="L146" s="84" t="s">
        <v>59</v>
      </c>
      <c r="M146" s="85">
        <v>4275000</v>
      </c>
      <c r="N146" s="85">
        <v>0</v>
      </c>
      <c r="O146" s="130">
        <v>0</v>
      </c>
      <c r="P146" s="157">
        <f t="shared" si="53"/>
        <v>0</v>
      </c>
      <c r="Q146" s="39"/>
      <c r="R146" s="39"/>
    </row>
    <row r="147" spans="1:18" ht="31.2" x14ac:dyDescent="0.25">
      <c r="A147" s="26" t="s">
        <v>298</v>
      </c>
      <c r="B147" s="68" t="s">
        <v>0</v>
      </c>
      <c r="C147" s="68" t="s">
        <v>0</v>
      </c>
      <c r="D147" s="68" t="s">
        <v>0</v>
      </c>
      <c r="E147" s="68" t="s">
        <v>0</v>
      </c>
      <c r="F147" s="68" t="s">
        <v>0</v>
      </c>
      <c r="G147" s="68" t="s">
        <v>0</v>
      </c>
      <c r="H147" s="68" t="s">
        <v>0</v>
      </c>
      <c r="I147" s="68" t="s">
        <v>0</v>
      </c>
      <c r="J147" s="73" t="s">
        <v>0</v>
      </c>
      <c r="K147" s="74" t="s">
        <v>0</v>
      </c>
      <c r="L147" s="73" t="s">
        <v>0</v>
      </c>
      <c r="M147" s="69">
        <f>M148</f>
        <v>1900000</v>
      </c>
      <c r="N147" s="69">
        <f t="shared" ref="N147:O147" si="55">N148</f>
        <v>0</v>
      </c>
      <c r="O147" s="125">
        <f t="shared" si="55"/>
        <v>0</v>
      </c>
      <c r="P147" s="157">
        <f t="shared" si="53"/>
        <v>0</v>
      </c>
    </row>
    <row r="148" spans="1:18" s="33" customFormat="1" ht="46.8" x14ac:dyDescent="0.25">
      <c r="A148" s="60" t="s">
        <v>251</v>
      </c>
      <c r="B148" s="83" t="s">
        <v>22</v>
      </c>
      <c r="C148" s="83" t="s">
        <v>15</v>
      </c>
      <c r="D148" s="83" t="s">
        <v>192</v>
      </c>
      <c r="E148" s="83" t="s">
        <v>246</v>
      </c>
      <c r="F148" s="83" t="s">
        <v>106</v>
      </c>
      <c r="G148" s="83" t="s">
        <v>63</v>
      </c>
      <c r="H148" s="83" t="s">
        <v>200</v>
      </c>
      <c r="I148" s="83" t="s">
        <v>189</v>
      </c>
      <c r="J148" s="84" t="s">
        <v>225</v>
      </c>
      <c r="K148" s="79">
        <v>2000</v>
      </c>
      <c r="L148" s="84" t="s">
        <v>59</v>
      </c>
      <c r="M148" s="85">
        <v>1900000</v>
      </c>
      <c r="N148" s="85">
        <v>0</v>
      </c>
      <c r="O148" s="130">
        <v>0</v>
      </c>
      <c r="P148" s="157">
        <f t="shared" si="53"/>
        <v>0</v>
      </c>
      <c r="Q148" s="39"/>
      <c r="R148" s="39"/>
    </row>
    <row r="149" spans="1:18" ht="46.8" x14ac:dyDescent="0.25">
      <c r="A149" s="26" t="s">
        <v>250</v>
      </c>
      <c r="B149" s="68" t="s">
        <v>22</v>
      </c>
      <c r="C149" s="68" t="s">
        <v>15</v>
      </c>
      <c r="D149" s="68" t="s">
        <v>104</v>
      </c>
      <c r="E149" s="68" t="s">
        <v>0</v>
      </c>
      <c r="F149" s="68" t="s">
        <v>0</v>
      </c>
      <c r="G149" s="68" t="s">
        <v>0</v>
      </c>
      <c r="H149" s="70" t="s">
        <v>0</v>
      </c>
      <c r="I149" s="70" t="s">
        <v>0</v>
      </c>
      <c r="J149" s="71" t="s">
        <v>0</v>
      </c>
      <c r="K149" s="72"/>
      <c r="L149" s="71" t="s">
        <v>0</v>
      </c>
      <c r="M149" s="69">
        <f>M150</f>
        <v>432231304.99000001</v>
      </c>
      <c r="N149" s="69">
        <f t="shared" ref="N149:O153" si="56">N150</f>
        <v>0</v>
      </c>
      <c r="O149" s="125">
        <f t="shared" si="56"/>
        <v>0</v>
      </c>
      <c r="P149" s="157">
        <f t="shared" si="53"/>
        <v>0</v>
      </c>
    </row>
    <row r="150" spans="1:18" ht="46.8" x14ac:dyDescent="0.25">
      <c r="A150" s="26" t="s">
        <v>249</v>
      </c>
      <c r="B150" s="68" t="s">
        <v>22</v>
      </c>
      <c r="C150" s="68" t="s">
        <v>15</v>
      </c>
      <c r="D150" s="68" t="s">
        <v>104</v>
      </c>
      <c r="E150" s="68" t="s">
        <v>246</v>
      </c>
      <c r="F150" s="68" t="s">
        <v>0</v>
      </c>
      <c r="G150" s="68" t="s">
        <v>0</v>
      </c>
      <c r="H150" s="70" t="s">
        <v>0</v>
      </c>
      <c r="I150" s="70" t="s">
        <v>0</v>
      </c>
      <c r="J150" s="71" t="s">
        <v>0</v>
      </c>
      <c r="K150" s="72"/>
      <c r="L150" s="71" t="s">
        <v>0</v>
      </c>
      <c r="M150" s="69">
        <f>M151</f>
        <v>432231304.99000001</v>
      </c>
      <c r="N150" s="69">
        <f t="shared" si="56"/>
        <v>0</v>
      </c>
      <c r="O150" s="125">
        <f t="shared" si="56"/>
        <v>0</v>
      </c>
      <c r="P150" s="157">
        <f t="shared" si="53"/>
        <v>0</v>
      </c>
    </row>
    <row r="151" spans="1:18" ht="15.6" x14ac:dyDescent="0.25">
      <c r="A151" s="77" t="s">
        <v>105</v>
      </c>
      <c r="B151" s="68" t="s">
        <v>22</v>
      </c>
      <c r="C151" s="68" t="s">
        <v>15</v>
      </c>
      <c r="D151" s="68" t="s">
        <v>104</v>
      </c>
      <c r="E151" s="68" t="s">
        <v>246</v>
      </c>
      <c r="F151" s="68" t="s">
        <v>106</v>
      </c>
      <c r="G151" s="68" t="s">
        <v>0</v>
      </c>
      <c r="H151" s="68" t="s">
        <v>0</v>
      </c>
      <c r="I151" s="68" t="s">
        <v>0</v>
      </c>
      <c r="J151" s="73" t="s">
        <v>0</v>
      </c>
      <c r="K151" s="74"/>
      <c r="L151" s="73" t="s">
        <v>0</v>
      </c>
      <c r="M151" s="69">
        <f>M152</f>
        <v>432231304.99000001</v>
      </c>
      <c r="N151" s="69">
        <f t="shared" si="56"/>
        <v>0</v>
      </c>
      <c r="O151" s="125">
        <f t="shared" si="56"/>
        <v>0</v>
      </c>
      <c r="P151" s="157">
        <f t="shared" si="53"/>
        <v>0</v>
      </c>
    </row>
    <row r="152" spans="1:18" ht="15.6" x14ac:dyDescent="0.25">
      <c r="A152" s="77" t="s">
        <v>107</v>
      </c>
      <c r="B152" s="68" t="s">
        <v>22</v>
      </c>
      <c r="C152" s="68" t="s">
        <v>15</v>
      </c>
      <c r="D152" s="68" t="s">
        <v>104</v>
      </c>
      <c r="E152" s="68" t="s">
        <v>246</v>
      </c>
      <c r="F152" s="68" t="s">
        <v>106</v>
      </c>
      <c r="G152" s="68" t="s">
        <v>63</v>
      </c>
      <c r="H152" s="68" t="s">
        <v>0</v>
      </c>
      <c r="I152" s="68" t="s">
        <v>0</v>
      </c>
      <c r="J152" s="73" t="s">
        <v>0</v>
      </c>
      <c r="K152" s="74"/>
      <c r="L152" s="73" t="s">
        <v>0</v>
      </c>
      <c r="M152" s="69">
        <f>M153</f>
        <v>432231304.99000001</v>
      </c>
      <c r="N152" s="69">
        <f t="shared" si="56"/>
        <v>0</v>
      </c>
      <c r="O152" s="125">
        <f t="shared" si="56"/>
        <v>0</v>
      </c>
      <c r="P152" s="157">
        <f t="shared" si="53"/>
        <v>0</v>
      </c>
    </row>
    <row r="153" spans="1:18" ht="31.2" x14ac:dyDescent="0.25">
      <c r="A153" s="26" t="s">
        <v>204</v>
      </c>
      <c r="B153" s="68" t="s">
        <v>22</v>
      </c>
      <c r="C153" s="68" t="s">
        <v>15</v>
      </c>
      <c r="D153" s="68" t="s">
        <v>104</v>
      </c>
      <c r="E153" s="68" t="s">
        <v>246</v>
      </c>
      <c r="F153" s="68" t="s">
        <v>106</v>
      </c>
      <c r="G153" s="68" t="s">
        <v>63</v>
      </c>
      <c r="H153" s="68" t="s">
        <v>200</v>
      </c>
      <c r="I153" s="70" t="s">
        <v>0</v>
      </c>
      <c r="J153" s="71" t="s">
        <v>0</v>
      </c>
      <c r="K153" s="72"/>
      <c r="L153" s="71" t="s">
        <v>0</v>
      </c>
      <c r="M153" s="69">
        <f>M154</f>
        <v>432231304.99000001</v>
      </c>
      <c r="N153" s="69">
        <f t="shared" si="56"/>
        <v>0</v>
      </c>
      <c r="O153" s="125">
        <f t="shared" si="56"/>
        <v>0</v>
      </c>
      <c r="P153" s="157">
        <f t="shared" si="53"/>
        <v>0</v>
      </c>
    </row>
    <row r="154" spans="1:18" ht="62.4" x14ac:dyDescent="0.25">
      <c r="A154" s="26" t="s">
        <v>195</v>
      </c>
      <c r="B154" s="68" t="s">
        <v>22</v>
      </c>
      <c r="C154" s="68" t="s">
        <v>15</v>
      </c>
      <c r="D154" s="68" t="s">
        <v>104</v>
      </c>
      <c r="E154" s="68" t="s">
        <v>246</v>
      </c>
      <c r="F154" s="68" t="s">
        <v>106</v>
      </c>
      <c r="G154" s="68" t="s">
        <v>63</v>
      </c>
      <c r="H154" s="68" t="s">
        <v>200</v>
      </c>
      <c r="I154" s="68" t="s">
        <v>189</v>
      </c>
      <c r="J154" s="73" t="s">
        <v>0</v>
      </c>
      <c r="K154" s="74"/>
      <c r="L154" s="73" t="s">
        <v>0</v>
      </c>
      <c r="M154" s="69">
        <f>M155+M157+M159+M161+M163</f>
        <v>432231304.99000001</v>
      </c>
      <c r="N154" s="69">
        <f t="shared" ref="N154:O154" si="57">N155+N157+N159+N161+N163</f>
        <v>0</v>
      </c>
      <c r="O154" s="69">
        <f t="shared" si="57"/>
        <v>0</v>
      </c>
      <c r="P154" s="157">
        <f t="shared" si="53"/>
        <v>0</v>
      </c>
    </row>
    <row r="155" spans="1:18" ht="15.6" x14ac:dyDescent="0.25">
      <c r="A155" s="26" t="s">
        <v>166</v>
      </c>
      <c r="B155" s="68" t="s">
        <v>0</v>
      </c>
      <c r="C155" s="68" t="s">
        <v>0</v>
      </c>
      <c r="D155" s="68" t="s">
        <v>0</v>
      </c>
      <c r="E155" s="68" t="s">
        <v>0</v>
      </c>
      <c r="F155" s="68" t="s">
        <v>0</v>
      </c>
      <c r="G155" s="68" t="s">
        <v>0</v>
      </c>
      <c r="H155" s="68" t="s">
        <v>0</v>
      </c>
      <c r="I155" s="68" t="s">
        <v>0</v>
      </c>
      <c r="J155" s="73" t="s">
        <v>0</v>
      </c>
      <c r="K155" s="74" t="s">
        <v>0</v>
      </c>
      <c r="L155" s="73" t="s">
        <v>0</v>
      </c>
      <c r="M155" s="69">
        <f>M156</f>
        <v>82600000</v>
      </c>
      <c r="N155" s="69">
        <f t="shared" ref="N155:O155" si="58">N156</f>
        <v>0</v>
      </c>
      <c r="O155" s="125">
        <f t="shared" si="58"/>
        <v>0</v>
      </c>
      <c r="P155" s="157">
        <f t="shared" si="53"/>
        <v>0</v>
      </c>
    </row>
    <row r="156" spans="1:18" s="33" customFormat="1" ht="39.6" x14ac:dyDescent="0.25">
      <c r="A156" s="60" t="s">
        <v>248</v>
      </c>
      <c r="B156" s="83" t="s">
        <v>22</v>
      </c>
      <c r="C156" s="83" t="s">
        <v>15</v>
      </c>
      <c r="D156" s="83" t="s">
        <v>104</v>
      </c>
      <c r="E156" s="83" t="s">
        <v>246</v>
      </c>
      <c r="F156" s="83" t="s">
        <v>106</v>
      </c>
      <c r="G156" s="83" t="s">
        <v>63</v>
      </c>
      <c r="H156" s="83" t="s">
        <v>200</v>
      </c>
      <c r="I156" s="83" t="s">
        <v>189</v>
      </c>
      <c r="J156" s="84" t="s">
        <v>297</v>
      </c>
      <c r="K156" s="79">
        <v>0.5</v>
      </c>
      <c r="L156" s="84" t="s">
        <v>59</v>
      </c>
      <c r="M156" s="85">
        <v>82600000</v>
      </c>
      <c r="N156" s="85">
        <v>0</v>
      </c>
      <c r="O156" s="130">
        <v>0</v>
      </c>
      <c r="P156" s="157">
        <f t="shared" si="53"/>
        <v>0</v>
      </c>
      <c r="Q156" s="39"/>
      <c r="R156" s="39"/>
    </row>
    <row r="157" spans="1:18" s="33" customFormat="1" ht="15.6" x14ac:dyDescent="0.25">
      <c r="A157" s="107" t="s">
        <v>315</v>
      </c>
      <c r="B157" s="108"/>
      <c r="C157" s="108"/>
      <c r="D157" s="141"/>
      <c r="E157" s="108"/>
      <c r="F157" s="141"/>
      <c r="G157" s="141"/>
      <c r="H157" s="108"/>
      <c r="I157" s="108"/>
      <c r="J157" s="118"/>
      <c r="K157" s="113"/>
      <c r="L157" s="118"/>
      <c r="M157" s="109">
        <f>M158</f>
        <v>161502946.65000001</v>
      </c>
      <c r="N157" s="109">
        <f t="shared" ref="N157:O157" si="59">N158</f>
        <v>0</v>
      </c>
      <c r="O157" s="131">
        <f t="shared" si="59"/>
        <v>0</v>
      </c>
      <c r="P157" s="157">
        <f t="shared" si="53"/>
        <v>0</v>
      </c>
      <c r="Q157" s="39"/>
      <c r="R157" s="39"/>
    </row>
    <row r="158" spans="1:18" s="33" customFormat="1" ht="39.6" x14ac:dyDescent="0.25">
      <c r="A158" s="139" t="s">
        <v>433</v>
      </c>
      <c r="B158" s="134">
        <v>12</v>
      </c>
      <c r="C158" s="134">
        <v>4</v>
      </c>
      <c r="D158" s="135" t="s">
        <v>104</v>
      </c>
      <c r="E158" s="134">
        <v>812</v>
      </c>
      <c r="F158" s="135" t="s">
        <v>106</v>
      </c>
      <c r="G158" s="135" t="s">
        <v>63</v>
      </c>
      <c r="H158" s="134">
        <v>11270</v>
      </c>
      <c r="I158" s="134">
        <v>522</v>
      </c>
      <c r="J158" s="111" t="s">
        <v>297</v>
      </c>
      <c r="K158" s="114">
        <v>2.92</v>
      </c>
      <c r="L158" s="111">
        <v>2023</v>
      </c>
      <c r="M158" s="110">
        <v>161502946.65000001</v>
      </c>
      <c r="N158" s="110">
        <v>0</v>
      </c>
      <c r="O158" s="132">
        <v>0</v>
      </c>
      <c r="P158" s="157">
        <f t="shared" si="53"/>
        <v>0</v>
      </c>
      <c r="Q158" s="39"/>
      <c r="R158" s="39"/>
    </row>
    <row r="159" spans="1:18" s="33" customFormat="1" ht="31.2" x14ac:dyDescent="0.25">
      <c r="A159" s="107" t="s">
        <v>202</v>
      </c>
      <c r="B159" s="108"/>
      <c r="C159" s="108"/>
      <c r="D159" s="108"/>
      <c r="E159" s="108"/>
      <c r="F159" s="108"/>
      <c r="G159" s="108"/>
      <c r="H159" s="108"/>
      <c r="I159" s="108"/>
      <c r="J159" s="118"/>
      <c r="K159" s="113"/>
      <c r="L159" s="118"/>
      <c r="M159" s="109">
        <f>M160</f>
        <v>29883752.140000001</v>
      </c>
      <c r="N159" s="109">
        <f t="shared" ref="N159:O159" si="60">N160</f>
        <v>0</v>
      </c>
      <c r="O159" s="131">
        <f t="shared" si="60"/>
        <v>0</v>
      </c>
      <c r="P159" s="157">
        <f t="shared" si="53"/>
        <v>0</v>
      </c>
      <c r="Q159" s="39"/>
      <c r="R159" s="39"/>
    </row>
    <row r="160" spans="1:18" s="33" customFormat="1" ht="39.6" x14ac:dyDescent="0.25">
      <c r="A160" s="139" t="s">
        <v>430</v>
      </c>
      <c r="B160" s="134">
        <v>12</v>
      </c>
      <c r="C160" s="134">
        <v>4</v>
      </c>
      <c r="D160" s="135" t="s">
        <v>104</v>
      </c>
      <c r="E160" s="134">
        <v>812</v>
      </c>
      <c r="F160" s="135" t="s">
        <v>106</v>
      </c>
      <c r="G160" s="135" t="s">
        <v>63</v>
      </c>
      <c r="H160" s="134">
        <v>11270</v>
      </c>
      <c r="I160" s="134">
        <v>522</v>
      </c>
      <c r="J160" s="111" t="s">
        <v>297</v>
      </c>
      <c r="K160" s="114">
        <v>0.4</v>
      </c>
      <c r="L160" s="111">
        <v>2023</v>
      </c>
      <c r="M160" s="110">
        <v>29883752.140000001</v>
      </c>
      <c r="N160" s="110">
        <v>0</v>
      </c>
      <c r="O160" s="132">
        <v>0</v>
      </c>
      <c r="P160" s="157">
        <f t="shared" si="53"/>
        <v>0</v>
      </c>
      <c r="Q160" s="39"/>
      <c r="R160" s="39"/>
    </row>
    <row r="161" spans="1:18" s="33" customFormat="1" ht="31.2" x14ac:dyDescent="0.25">
      <c r="A161" s="107" t="s">
        <v>431</v>
      </c>
      <c r="B161" s="108"/>
      <c r="C161" s="108"/>
      <c r="D161" s="141"/>
      <c r="E161" s="108"/>
      <c r="F161" s="141"/>
      <c r="G161" s="141"/>
      <c r="H161" s="108"/>
      <c r="I161" s="108"/>
      <c r="J161" s="118"/>
      <c r="K161" s="113"/>
      <c r="L161" s="118"/>
      <c r="M161" s="109">
        <f>M162</f>
        <v>108844606.2</v>
      </c>
      <c r="N161" s="109">
        <f t="shared" ref="N161:O161" si="61">N162</f>
        <v>0</v>
      </c>
      <c r="O161" s="131">
        <f t="shared" si="61"/>
        <v>0</v>
      </c>
      <c r="P161" s="157">
        <f t="shared" si="53"/>
        <v>0</v>
      </c>
      <c r="Q161" s="39"/>
      <c r="R161" s="39"/>
    </row>
    <row r="162" spans="1:18" s="33" customFormat="1" ht="39.6" x14ac:dyDescent="0.25">
      <c r="A162" s="139" t="s">
        <v>432</v>
      </c>
      <c r="B162" s="134">
        <v>12</v>
      </c>
      <c r="C162" s="134">
        <v>4</v>
      </c>
      <c r="D162" s="135" t="s">
        <v>104</v>
      </c>
      <c r="E162" s="134">
        <v>812</v>
      </c>
      <c r="F162" s="135" t="s">
        <v>106</v>
      </c>
      <c r="G162" s="135" t="s">
        <v>63</v>
      </c>
      <c r="H162" s="134">
        <v>11270</v>
      </c>
      <c r="I162" s="134">
        <v>522</v>
      </c>
      <c r="J162" s="111" t="s">
        <v>297</v>
      </c>
      <c r="K162" s="114">
        <v>0.4</v>
      </c>
      <c r="L162" s="111">
        <v>2023</v>
      </c>
      <c r="M162" s="110">
        <v>108844606.2</v>
      </c>
      <c r="N162" s="110">
        <v>0</v>
      </c>
      <c r="O162" s="132">
        <v>0</v>
      </c>
      <c r="P162" s="157">
        <f t="shared" si="53"/>
        <v>0</v>
      </c>
      <c r="Q162" s="39"/>
      <c r="R162" s="39"/>
    </row>
    <row r="163" spans="1:18" ht="31.2" x14ac:dyDescent="0.25">
      <c r="A163" s="26" t="s">
        <v>300</v>
      </c>
      <c r="B163" s="68" t="s">
        <v>0</v>
      </c>
      <c r="C163" s="68" t="s">
        <v>0</v>
      </c>
      <c r="D163" s="68" t="s">
        <v>0</v>
      </c>
      <c r="E163" s="68" t="s">
        <v>0</v>
      </c>
      <c r="F163" s="68" t="s">
        <v>0</v>
      </c>
      <c r="G163" s="68" t="s">
        <v>0</v>
      </c>
      <c r="H163" s="68" t="s">
        <v>0</v>
      </c>
      <c r="I163" s="68" t="s">
        <v>0</v>
      </c>
      <c r="J163" s="73" t="s">
        <v>0</v>
      </c>
      <c r="K163" s="74" t="s">
        <v>0</v>
      </c>
      <c r="L163" s="73" t="s">
        <v>0</v>
      </c>
      <c r="M163" s="69">
        <f>M164</f>
        <v>49400000</v>
      </c>
      <c r="N163" s="69">
        <f t="shared" ref="N163:O163" si="62">N164</f>
        <v>0</v>
      </c>
      <c r="O163" s="125">
        <f t="shared" si="62"/>
        <v>0</v>
      </c>
      <c r="P163" s="157">
        <f t="shared" si="53"/>
        <v>0</v>
      </c>
    </row>
    <row r="164" spans="1:18" s="33" customFormat="1" ht="46.8" x14ac:dyDescent="0.25">
      <c r="A164" s="60" t="s">
        <v>247</v>
      </c>
      <c r="B164" s="83" t="s">
        <v>22</v>
      </c>
      <c r="C164" s="83" t="s">
        <v>15</v>
      </c>
      <c r="D164" s="83" t="s">
        <v>104</v>
      </c>
      <c r="E164" s="83" t="s">
        <v>246</v>
      </c>
      <c r="F164" s="83" t="s">
        <v>106</v>
      </c>
      <c r="G164" s="83" t="s">
        <v>63</v>
      </c>
      <c r="H164" s="83" t="s">
        <v>200</v>
      </c>
      <c r="I164" s="83" t="s">
        <v>189</v>
      </c>
      <c r="J164" s="84" t="s">
        <v>297</v>
      </c>
      <c r="K164" s="79">
        <v>0.6</v>
      </c>
      <c r="L164" s="84" t="s">
        <v>59</v>
      </c>
      <c r="M164" s="85">
        <v>49400000</v>
      </c>
      <c r="N164" s="85">
        <v>0</v>
      </c>
      <c r="O164" s="130">
        <v>0</v>
      </c>
      <c r="P164" s="157">
        <f t="shared" si="53"/>
        <v>0</v>
      </c>
      <c r="Q164" s="39"/>
      <c r="R164" s="39"/>
    </row>
    <row r="165" spans="1:18" ht="31.2" x14ac:dyDescent="0.25">
      <c r="A165" s="26" t="s">
        <v>82</v>
      </c>
      <c r="B165" s="68" t="s">
        <v>25</v>
      </c>
      <c r="C165" s="68" t="s">
        <v>0</v>
      </c>
      <c r="D165" s="68" t="s">
        <v>0</v>
      </c>
      <c r="E165" s="68" t="s">
        <v>0</v>
      </c>
      <c r="F165" s="68" t="s">
        <v>0</v>
      </c>
      <c r="G165" s="68" t="s">
        <v>0</v>
      </c>
      <c r="H165" s="70" t="s">
        <v>0</v>
      </c>
      <c r="I165" s="70" t="s">
        <v>0</v>
      </c>
      <c r="J165" s="71" t="s">
        <v>0</v>
      </c>
      <c r="K165" s="72"/>
      <c r="L165" s="71" t="s">
        <v>0</v>
      </c>
      <c r="M165" s="69">
        <f>M166</f>
        <v>51322980</v>
      </c>
      <c r="N165" s="69">
        <f t="shared" ref="N165:O165" si="63">N166</f>
        <v>0</v>
      </c>
      <c r="O165" s="69">
        <f t="shared" si="63"/>
        <v>0</v>
      </c>
      <c r="P165" s="157">
        <f t="shared" si="53"/>
        <v>0</v>
      </c>
    </row>
    <row r="166" spans="1:18" ht="31.2" x14ac:dyDescent="0.25">
      <c r="A166" s="26" t="s">
        <v>178</v>
      </c>
      <c r="B166" s="68" t="s">
        <v>25</v>
      </c>
      <c r="C166" s="68" t="s">
        <v>12</v>
      </c>
      <c r="D166" s="68"/>
      <c r="E166" s="68"/>
      <c r="F166" s="68"/>
      <c r="G166" s="68"/>
      <c r="H166" s="70"/>
      <c r="I166" s="70"/>
      <c r="J166" s="71"/>
      <c r="K166" s="72"/>
      <c r="L166" s="71"/>
      <c r="M166" s="69">
        <f>M167</f>
        <v>51322980</v>
      </c>
      <c r="N166" s="69">
        <f t="shared" ref="N166:O166" si="64">N167</f>
        <v>0</v>
      </c>
      <c r="O166" s="125">
        <f t="shared" si="64"/>
        <v>0</v>
      </c>
      <c r="P166" s="157">
        <f t="shared" si="53"/>
        <v>0</v>
      </c>
    </row>
    <row r="167" spans="1:18" ht="31.2" x14ac:dyDescent="0.25">
      <c r="A167" s="26" t="s">
        <v>83</v>
      </c>
      <c r="B167" s="68" t="s">
        <v>25</v>
      </c>
      <c r="C167" s="68" t="s">
        <v>12</v>
      </c>
      <c r="D167" s="68" t="s">
        <v>84</v>
      </c>
      <c r="E167" s="68" t="s">
        <v>0</v>
      </c>
      <c r="F167" s="68" t="s">
        <v>0</v>
      </c>
      <c r="G167" s="68" t="s">
        <v>0</v>
      </c>
      <c r="H167" s="70" t="s">
        <v>0</v>
      </c>
      <c r="I167" s="70" t="s">
        <v>0</v>
      </c>
      <c r="J167" s="71" t="s">
        <v>0</v>
      </c>
      <c r="K167" s="72"/>
      <c r="L167" s="71" t="s">
        <v>0</v>
      </c>
      <c r="M167" s="69">
        <f>M168+M175</f>
        <v>51322980</v>
      </c>
      <c r="N167" s="69">
        <f>N168+N175</f>
        <v>0</v>
      </c>
      <c r="O167" s="125">
        <f>O168+O175</f>
        <v>0</v>
      </c>
      <c r="P167" s="157">
        <f t="shared" si="53"/>
        <v>0</v>
      </c>
    </row>
    <row r="168" spans="1:18" ht="15.6" x14ac:dyDescent="0.25">
      <c r="A168" s="26" t="s">
        <v>93</v>
      </c>
      <c r="B168" s="68" t="s">
        <v>25</v>
      </c>
      <c r="C168" s="68" t="s">
        <v>12</v>
      </c>
      <c r="D168" s="68" t="s">
        <v>84</v>
      </c>
      <c r="E168" s="68" t="s">
        <v>94</v>
      </c>
      <c r="F168" s="68" t="s">
        <v>0</v>
      </c>
      <c r="G168" s="68" t="s">
        <v>0</v>
      </c>
      <c r="H168" s="70" t="s">
        <v>0</v>
      </c>
      <c r="I168" s="70" t="s">
        <v>0</v>
      </c>
      <c r="J168" s="71" t="s">
        <v>0</v>
      </c>
      <c r="K168" s="72"/>
      <c r="L168" s="71" t="s">
        <v>0</v>
      </c>
      <c r="M168" s="69">
        <f t="shared" ref="M168:M172" si="65">M169</f>
        <v>19057022</v>
      </c>
      <c r="N168" s="69">
        <f t="shared" ref="N168:O173" si="66">N169</f>
        <v>0</v>
      </c>
      <c r="O168" s="125">
        <f t="shared" si="66"/>
        <v>0</v>
      </c>
      <c r="P168" s="157">
        <f t="shared" si="53"/>
        <v>0</v>
      </c>
    </row>
    <row r="169" spans="1:18" ht="15.6" x14ac:dyDescent="0.25">
      <c r="A169" s="77" t="s">
        <v>212</v>
      </c>
      <c r="B169" s="68" t="s">
        <v>25</v>
      </c>
      <c r="C169" s="68" t="s">
        <v>12</v>
      </c>
      <c r="D169" s="68" t="s">
        <v>84</v>
      </c>
      <c r="E169" s="68" t="s">
        <v>94</v>
      </c>
      <c r="F169" s="68" t="s">
        <v>28</v>
      </c>
      <c r="G169" s="68" t="s">
        <v>0</v>
      </c>
      <c r="H169" s="68" t="s">
        <v>0</v>
      </c>
      <c r="I169" s="68" t="s">
        <v>0</v>
      </c>
      <c r="J169" s="73" t="s">
        <v>0</v>
      </c>
      <c r="K169" s="74"/>
      <c r="L169" s="73" t="s">
        <v>0</v>
      </c>
      <c r="M169" s="69">
        <f t="shared" si="65"/>
        <v>19057022</v>
      </c>
      <c r="N169" s="69">
        <f t="shared" si="66"/>
        <v>0</v>
      </c>
      <c r="O169" s="125">
        <f t="shared" si="66"/>
        <v>0</v>
      </c>
      <c r="P169" s="157">
        <f t="shared" si="53"/>
        <v>0</v>
      </c>
    </row>
    <row r="170" spans="1:18" ht="15.6" x14ac:dyDescent="0.25">
      <c r="A170" s="77" t="s">
        <v>245</v>
      </c>
      <c r="B170" s="68" t="s">
        <v>25</v>
      </c>
      <c r="C170" s="68" t="s">
        <v>12</v>
      </c>
      <c r="D170" s="68" t="s">
        <v>84</v>
      </c>
      <c r="E170" s="68" t="s">
        <v>94</v>
      </c>
      <c r="F170" s="68" t="s">
        <v>28</v>
      </c>
      <c r="G170" s="68" t="s">
        <v>192</v>
      </c>
      <c r="H170" s="68" t="s">
        <v>0</v>
      </c>
      <c r="I170" s="68" t="s">
        <v>0</v>
      </c>
      <c r="J170" s="73" t="s">
        <v>0</v>
      </c>
      <c r="K170" s="74"/>
      <c r="L170" s="73" t="s">
        <v>0</v>
      </c>
      <c r="M170" s="69">
        <f t="shared" si="65"/>
        <v>19057022</v>
      </c>
      <c r="N170" s="69">
        <f t="shared" si="66"/>
        <v>0</v>
      </c>
      <c r="O170" s="125">
        <f t="shared" si="66"/>
        <v>0</v>
      </c>
      <c r="P170" s="157">
        <f t="shared" si="53"/>
        <v>0</v>
      </c>
    </row>
    <row r="171" spans="1:18" ht="31.2" x14ac:dyDescent="0.25">
      <c r="A171" s="26" t="s">
        <v>244</v>
      </c>
      <c r="B171" s="68" t="s">
        <v>25</v>
      </c>
      <c r="C171" s="68" t="s">
        <v>12</v>
      </c>
      <c r="D171" s="68" t="s">
        <v>84</v>
      </c>
      <c r="E171" s="68" t="s">
        <v>94</v>
      </c>
      <c r="F171" s="68" t="s">
        <v>28</v>
      </c>
      <c r="G171" s="68" t="s">
        <v>192</v>
      </c>
      <c r="H171" s="68" t="s">
        <v>242</v>
      </c>
      <c r="I171" s="70" t="s">
        <v>0</v>
      </c>
      <c r="J171" s="71" t="s">
        <v>0</v>
      </c>
      <c r="K171" s="72"/>
      <c r="L171" s="71" t="s">
        <v>0</v>
      </c>
      <c r="M171" s="69">
        <f t="shared" si="65"/>
        <v>19057022</v>
      </c>
      <c r="N171" s="69">
        <f t="shared" si="66"/>
        <v>0</v>
      </c>
      <c r="O171" s="125">
        <f t="shared" si="66"/>
        <v>0</v>
      </c>
      <c r="P171" s="157">
        <f t="shared" si="53"/>
        <v>0</v>
      </c>
    </row>
    <row r="172" spans="1:18" ht="62.4" x14ac:dyDescent="0.25">
      <c r="A172" s="26" t="s">
        <v>195</v>
      </c>
      <c r="B172" s="68" t="s">
        <v>25</v>
      </c>
      <c r="C172" s="68" t="s">
        <v>12</v>
      </c>
      <c r="D172" s="68" t="s">
        <v>84</v>
      </c>
      <c r="E172" s="68" t="s">
        <v>94</v>
      </c>
      <c r="F172" s="68" t="s">
        <v>28</v>
      </c>
      <c r="G172" s="68" t="s">
        <v>192</v>
      </c>
      <c r="H172" s="68" t="s">
        <v>242</v>
      </c>
      <c r="I172" s="68" t="s">
        <v>189</v>
      </c>
      <c r="J172" s="73" t="s">
        <v>0</v>
      </c>
      <c r="K172" s="74"/>
      <c r="L172" s="73" t="s">
        <v>0</v>
      </c>
      <c r="M172" s="69">
        <f t="shared" si="65"/>
        <v>19057022</v>
      </c>
      <c r="N172" s="69">
        <f t="shared" si="66"/>
        <v>0</v>
      </c>
      <c r="O172" s="125">
        <f t="shared" si="66"/>
        <v>0</v>
      </c>
      <c r="P172" s="157">
        <f t="shared" si="53"/>
        <v>0</v>
      </c>
    </row>
    <row r="173" spans="1:18" s="55" customFormat="1" ht="15.6" x14ac:dyDescent="0.25">
      <c r="A173" s="26" t="s">
        <v>163</v>
      </c>
      <c r="B173" s="86" t="s">
        <v>0</v>
      </c>
      <c r="C173" s="86" t="s">
        <v>0</v>
      </c>
      <c r="D173" s="86" t="s">
        <v>0</v>
      </c>
      <c r="E173" s="86" t="s">
        <v>0</v>
      </c>
      <c r="F173" s="86" t="s">
        <v>0</v>
      </c>
      <c r="G173" s="86" t="s">
        <v>0</v>
      </c>
      <c r="H173" s="86" t="s">
        <v>0</v>
      </c>
      <c r="I173" s="86" t="s">
        <v>0</v>
      </c>
      <c r="J173" s="86" t="s">
        <v>0</v>
      </c>
      <c r="K173" s="87"/>
      <c r="L173" s="86" t="s">
        <v>0</v>
      </c>
      <c r="M173" s="69">
        <f>M174</f>
        <v>19057022</v>
      </c>
      <c r="N173" s="69">
        <f t="shared" si="66"/>
        <v>0</v>
      </c>
      <c r="O173" s="125">
        <f t="shared" si="66"/>
        <v>0</v>
      </c>
      <c r="P173" s="157">
        <f t="shared" si="53"/>
        <v>0</v>
      </c>
      <c r="Q173" s="54"/>
      <c r="R173" s="54"/>
    </row>
    <row r="174" spans="1:18" s="55" customFormat="1" ht="46.8" x14ac:dyDescent="0.25">
      <c r="A174" s="60" t="s">
        <v>407</v>
      </c>
      <c r="B174" s="83" t="s">
        <v>25</v>
      </c>
      <c r="C174" s="83" t="s">
        <v>12</v>
      </c>
      <c r="D174" s="83" t="s">
        <v>84</v>
      </c>
      <c r="E174" s="83" t="s">
        <v>94</v>
      </c>
      <c r="F174" s="83" t="s">
        <v>28</v>
      </c>
      <c r="G174" s="83" t="s">
        <v>192</v>
      </c>
      <c r="H174" s="83" t="s">
        <v>242</v>
      </c>
      <c r="I174" s="83" t="s">
        <v>189</v>
      </c>
      <c r="J174" s="84" t="s">
        <v>100</v>
      </c>
      <c r="K174" s="79">
        <v>1700</v>
      </c>
      <c r="L174" s="84">
        <v>2024</v>
      </c>
      <c r="M174" s="85">
        <v>19057022</v>
      </c>
      <c r="N174" s="85">
        <v>0</v>
      </c>
      <c r="O174" s="130">
        <v>0</v>
      </c>
      <c r="P174" s="157">
        <f t="shared" si="53"/>
        <v>0</v>
      </c>
      <c r="Q174" s="54"/>
      <c r="R174" s="54"/>
    </row>
    <row r="175" spans="1:18" ht="31.2" x14ac:dyDescent="0.25">
      <c r="A175" s="26" t="s">
        <v>31</v>
      </c>
      <c r="B175" s="68" t="s">
        <v>25</v>
      </c>
      <c r="C175" s="68" t="s">
        <v>12</v>
      </c>
      <c r="D175" s="68" t="s">
        <v>84</v>
      </c>
      <c r="E175" s="68" t="s">
        <v>32</v>
      </c>
      <c r="F175" s="68" t="s">
        <v>0</v>
      </c>
      <c r="G175" s="68" t="s">
        <v>0</v>
      </c>
      <c r="H175" s="70" t="s">
        <v>0</v>
      </c>
      <c r="I175" s="70" t="s">
        <v>0</v>
      </c>
      <c r="J175" s="71" t="s">
        <v>0</v>
      </c>
      <c r="K175" s="72"/>
      <c r="L175" s="71" t="s">
        <v>0</v>
      </c>
      <c r="M175" s="69">
        <f t="shared" ref="M175:M180" si="67">M176</f>
        <v>32265958</v>
      </c>
      <c r="N175" s="69">
        <f t="shared" ref="N175:O180" si="68">N176</f>
        <v>0</v>
      </c>
      <c r="O175" s="125">
        <f t="shared" si="68"/>
        <v>0</v>
      </c>
      <c r="P175" s="157">
        <f t="shared" si="53"/>
        <v>0</v>
      </c>
    </row>
    <row r="176" spans="1:18" ht="15.6" x14ac:dyDescent="0.25">
      <c r="A176" s="77" t="s">
        <v>85</v>
      </c>
      <c r="B176" s="68" t="s">
        <v>25</v>
      </c>
      <c r="C176" s="68" t="s">
        <v>12</v>
      </c>
      <c r="D176" s="68" t="s">
        <v>84</v>
      </c>
      <c r="E176" s="68" t="s">
        <v>32</v>
      </c>
      <c r="F176" s="68" t="s">
        <v>86</v>
      </c>
      <c r="G176" s="68" t="s">
        <v>0</v>
      </c>
      <c r="H176" s="68" t="s">
        <v>0</v>
      </c>
      <c r="I176" s="68" t="s">
        <v>0</v>
      </c>
      <c r="J176" s="73" t="s">
        <v>0</v>
      </c>
      <c r="K176" s="74"/>
      <c r="L176" s="73" t="s">
        <v>0</v>
      </c>
      <c r="M176" s="69">
        <f t="shared" si="67"/>
        <v>32265958</v>
      </c>
      <c r="N176" s="69">
        <f t="shared" si="68"/>
        <v>0</v>
      </c>
      <c r="O176" s="125">
        <f t="shared" si="68"/>
        <v>0</v>
      </c>
      <c r="P176" s="157">
        <f t="shared" si="53"/>
        <v>0</v>
      </c>
    </row>
    <row r="177" spans="1:18" ht="15.6" x14ac:dyDescent="0.25">
      <c r="A177" s="77" t="s">
        <v>87</v>
      </c>
      <c r="B177" s="68" t="s">
        <v>25</v>
      </c>
      <c r="C177" s="68" t="s">
        <v>12</v>
      </c>
      <c r="D177" s="68" t="s">
        <v>84</v>
      </c>
      <c r="E177" s="68" t="s">
        <v>32</v>
      </c>
      <c r="F177" s="68" t="s">
        <v>86</v>
      </c>
      <c r="G177" s="68" t="s">
        <v>48</v>
      </c>
      <c r="H177" s="68" t="s">
        <v>0</v>
      </c>
      <c r="I177" s="68" t="s">
        <v>0</v>
      </c>
      <c r="J177" s="73" t="s">
        <v>0</v>
      </c>
      <c r="K177" s="74"/>
      <c r="L177" s="73" t="s">
        <v>0</v>
      </c>
      <c r="M177" s="69">
        <f t="shared" si="67"/>
        <v>32265958</v>
      </c>
      <c r="N177" s="69">
        <f t="shared" si="68"/>
        <v>0</v>
      </c>
      <c r="O177" s="125">
        <f t="shared" si="68"/>
        <v>0</v>
      </c>
      <c r="P177" s="157">
        <f t="shared" si="53"/>
        <v>0</v>
      </c>
    </row>
    <row r="178" spans="1:18" ht="31.2" x14ac:dyDescent="0.25">
      <c r="A178" s="26" t="s">
        <v>241</v>
      </c>
      <c r="B178" s="68" t="s">
        <v>25</v>
      </c>
      <c r="C178" s="68" t="s">
        <v>12</v>
      </c>
      <c r="D178" s="68" t="s">
        <v>84</v>
      </c>
      <c r="E178" s="68" t="s">
        <v>32</v>
      </c>
      <c r="F178" s="68" t="s">
        <v>86</v>
      </c>
      <c r="G178" s="68" t="s">
        <v>48</v>
      </c>
      <c r="H178" s="68" t="s">
        <v>239</v>
      </c>
      <c r="I178" s="70" t="s">
        <v>0</v>
      </c>
      <c r="J178" s="71" t="s">
        <v>0</v>
      </c>
      <c r="K178" s="72"/>
      <c r="L178" s="71" t="s">
        <v>0</v>
      </c>
      <c r="M178" s="69">
        <f t="shared" si="67"/>
        <v>32265958</v>
      </c>
      <c r="N178" s="69">
        <f t="shared" si="68"/>
        <v>0</v>
      </c>
      <c r="O178" s="125">
        <f t="shared" si="68"/>
        <v>0</v>
      </c>
      <c r="P178" s="157">
        <f t="shared" si="53"/>
        <v>0</v>
      </c>
    </row>
    <row r="179" spans="1:18" ht="62.4" x14ac:dyDescent="0.25">
      <c r="A179" s="26" t="s">
        <v>195</v>
      </c>
      <c r="B179" s="68" t="s">
        <v>25</v>
      </c>
      <c r="C179" s="68" t="s">
        <v>12</v>
      </c>
      <c r="D179" s="68" t="s">
        <v>84</v>
      </c>
      <c r="E179" s="68" t="s">
        <v>32</v>
      </c>
      <c r="F179" s="68" t="s">
        <v>86</v>
      </c>
      <c r="G179" s="68" t="s">
        <v>48</v>
      </c>
      <c r="H179" s="68" t="s">
        <v>239</v>
      </c>
      <c r="I179" s="68" t="s">
        <v>189</v>
      </c>
      <c r="J179" s="73" t="s">
        <v>0</v>
      </c>
      <c r="K179" s="74"/>
      <c r="L179" s="73" t="s">
        <v>0</v>
      </c>
      <c r="M179" s="69">
        <f t="shared" si="67"/>
        <v>32265958</v>
      </c>
      <c r="N179" s="69">
        <f t="shared" si="68"/>
        <v>0</v>
      </c>
      <c r="O179" s="125">
        <f t="shared" si="68"/>
        <v>0</v>
      </c>
      <c r="P179" s="157">
        <f t="shared" si="53"/>
        <v>0</v>
      </c>
    </row>
    <row r="180" spans="1:18" ht="15.6" x14ac:dyDescent="0.25">
      <c r="A180" s="26" t="s">
        <v>168</v>
      </c>
      <c r="B180" s="86" t="s">
        <v>0</v>
      </c>
      <c r="C180" s="86" t="s">
        <v>0</v>
      </c>
      <c r="D180" s="86" t="s">
        <v>0</v>
      </c>
      <c r="E180" s="86" t="s">
        <v>0</v>
      </c>
      <c r="F180" s="86" t="s">
        <v>0</v>
      </c>
      <c r="G180" s="86" t="s">
        <v>0</v>
      </c>
      <c r="H180" s="86" t="s">
        <v>0</v>
      </c>
      <c r="I180" s="86" t="s">
        <v>0</v>
      </c>
      <c r="J180" s="86" t="s">
        <v>0</v>
      </c>
      <c r="K180" s="87"/>
      <c r="L180" s="86" t="s">
        <v>0</v>
      </c>
      <c r="M180" s="69">
        <f t="shared" si="67"/>
        <v>32265958</v>
      </c>
      <c r="N180" s="69">
        <f t="shared" si="68"/>
        <v>0</v>
      </c>
      <c r="O180" s="125">
        <f t="shared" si="68"/>
        <v>0</v>
      </c>
      <c r="P180" s="157">
        <f t="shared" si="53"/>
        <v>0</v>
      </c>
    </row>
    <row r="181" spans="1:18" ht="46.8" x14ac:dyDescent="0.25">
      <c r="A181" s="60" t="s">
        <v>240</v>
      </c>
      <c r="B181" s="83" t="s">
        <v>25</v>
      </c>
      <c r="C181" s="83" t="s">
        <v>12</v>
      </c>
      <c r="D181" s="83" t="s">
        <v>84</v>
      </c>
      <c r="E181" s="83" t="s">
        <v>32</v>
      </c>
      <c r="F181" s="83" t="s">
        <v>86</v>
      </c>
      <c r="G181" s="83" t="s">
        <v>48</v>
      </c>
      <c r="H181" s="83" t="s">
        <v>239</v>
      </c>
      <c r="I181" s="83" t="s">
        <v>189</v>
      </c>
      <c r="J181" s="84" t="s">
        <v>100</v>
      </c>
      <c r="K181" s="79">
        <v>1410</v>
      </c>
      <c r="L181" s="84" t="s">
        <v>53</v>
      </c>
      <c r="M181" s="85">
        <f>2151064-215106+30330000</f>
        <v>32265958</v>
      </c>
      <c r="N181" s="85">
        <v>0</v>
      </c>
      <c r="O181" s="130">
        <v>0</v>
      </c>
      <c r="P181" s="157">
        <f t="shared" si="53"/>
        <v>0</v>
      </c>
    </row>
    <row r="182" spans="1:18" ht="31.2" x14ac:dyDescent="0.25">
      <c r="A182" s="26" t="s">
        <v>238</v>
      </c>
      <c r="B182" s="68" t="s">
        <v>233</v>
      </c>
      <c r="C182" s="68" t="s">
        <v>0</v>
      </c>
      <c r="D182" s="68" t="s">
        <v>0</v>
      </c>
      <c r="E182" s="68" t="s">
        <v>0</v>
      </c>
      <c r="F182" s="68" t="s">
        <v>0</v>
      </c>
      <c r="G182" s="68" t="s">
        <v>0</v>
      </c>
      <c r="H182" s="70" t="s">
        <v>0</v>
      </c>
      <c r="I182" s="70" t="s">
        <v>0</v>
      </c>
      <c r="J182" s="71" t="s">
        <v>0</v>
      </c>
      <c r="K182" s="72"/>
      <c r="L182" s="71" t="s">
        <v>0</v>
      </c>
      <c r="M182" s="69">
        <f t="shared" ref="M182:M194" si="69">M183</f>
        <v>682350184.15999997</v>
      </c>
      <c r="N182" s="69">
        <f t="shared" ref="N182:O182" si="70">N183</f>
        <v>23712745.829999998</v>
      </c>
      <c r="O182" s="125">
        <f t="shared" si="70"/>
        <v>23712745.829999998</v>
      </c>
      <c r="P182" s="157">
        <f t="shared" si="53"/>
        <v>3.4751578266504497E-2</v>
      </c>
    </row>
    <row r="183" spans="1:18" ht="31.2" x14ac:dyDescent="0.25">
      <c r="A183" s="26" t="s">
        <v>177</v>
      </c>
      <c r="B183" s="68" t="s">
        <v>233</v>
      </c>
      <c r="C183" s="68" t="s">
        <v>15</v>
      </c>
      <c r="D183" s="68"/>
      <c r="E183" s="68"/>
      <c r="F183" s="68"/>
      <c r="G183" s="68"/>
      <c r="H183" s="70"/>
      <c r="I183" s="70"/>
      <c r="J183" s="71"/>
      <c r="K183" s="72"/>
      <c r="L183" s="71"/>
      <c r="M183" s="69">
        <f t="shared" si="69"/>
        <v>682350184.15999997</v>
      </c>
      <c r="N183" s="69">
        <f t="shared" ref="N183:O183" si="71">N184</f>
        <v>23712745.829999998</v>
      </c>
      <c r="O183" s="125">
        <f t="shared" si="71"/>
        <v>23712745.829999998</v>
      </c>
      <c r="P183" s="157">
        <f t="shared" si="53"/>
        <v>3.4751578266504497E-2</v>
      </c>
    </row>
    <row r="184" spans="1:18" ht="46.8" x14ac:dyDescent="0.25">
      <c r="A184" s="26" t="s">
        <v>237</v>
      </c>
      <c r="B184" s="68" t="s">
        <v>233</v>
      </c>
      <c r="C184" s="68" t="s">
        <v>15</v>
      </c>
      <c r="D184" s="68" t="s">
        <v>34</v>
      </c>
      <c r="E184" s="68" t="s">
        <v>0</v>
      </c>
      <c r="F184" s="68" t="s">
        <v>0</v>
      </c>
      <c r="G184" s="68" t="s">
        <v>0</v>
      </c>
      <c r="H184" s="70" t="s">
        <v>0</v>
      </c>
      <c r="I184" s="70" t="s">
        <v>0</v>
      </c>
      <c r="J184" s="71" t="s">
        <v>0</v>
      </c>
      <c r="K184" s="72"/>
      <c r="L184" s="71" t="s">
        <v>0</v>
      </c>
      <c r="M184" s="69">
        <f t="shared" si="69"/>
        <v>682350184.15999997</v>
      </c>
      <c r="N184" s="69">
        <f t="shared" ref="N184:O194" si="72">N185</f>
        <v>23712745.829999998</v>
      </c>
      <c r="O184" s="125">
        <f t="shared" si="72"/>
        <v>23712745.829999998</v>
      </c>
      <c r="P184" s="157">
        <f t="shared" si="53"/>
        <v>3.4751578266504497E-2</v>
      </c>
    </row>
    <row r="185" spans="1:18" ht="31.2" x14ac:dyDescent="0.25">
      <c r="A185" s="26" t="s">
        <v>31</v>
      </c>
      <c r="B185" s="68" t="s">
        <v>233</v>
      </c>
      <c r="C185" s="68" t="s">
        <v>15</v>
      </c>
      <c r="D185" s="68" t="s">
        <v>34</v>
      </c>
      <c r="E185" s="68" t="s">
        <v>32</v>
      </c>
      <c r="F185" s="68" t="s">
        <v>0</v>
      </c>
      <c r="G185" s="68" t="s">
        <v>0</v>
      </c>
      <c r="H185" s="70" t="s">
        <v>0</v>
      </c>
      <c r="I185" s="70" t="s">
        <v>0</v>
      </c>
      <c r="J185" s="71" t="s">
        <v>0</v>
      </c>
      <c r="K185" s="72"/>
      <c r="L185" s="71" t="s">
        <v>0</v>
      </c>
      <c r="M185" s="69">
        <f t="shared" si="69"/>
        <v>682350184.15999997</v>
      </c>
      <c r="N185" s="69">
        <f t="shared" si="72"/>
        <v>23712745.829999998</v>
      </c>
      <c r="O185" s="125">
        <f t="shared" si="72"/>
        <v>23712745.829999998</v>
      </c>
      <c r="P185" s="157">
        <f t="shared" ref="P185:P246" si="73">O185/M185</f>
        <v>3.4751578266504497E-2</v>
      </c>
    </row>
    <row r="186" spans="1:18" ht="15.6" x14ac:dyDescent="0.25">
      <c r="A186" s="77" t="s">
        <v>212</v>
      </c>
      <c r="B186" s="68" t="s">
        <v>233</v>
      </c>
      <c r="C186" s="68" t="s">
        <v>15</v>
      </c>
      <c r="D186" s="68" t="s">
        <v>34</v>
      </c>
      <c r="E186" s="68" t="s">
        <v>32</v>
      </c>
      <c r="F186" s="68" t="s">
        <v>28</v>
      </c>
      <c r="G186" s="68" t="s">
        <v>0</v>
      </c>
      <c r="H186" s="68" t="s">
        <v>0</v>
      </c>
      <c r="I186" s="68" t="s">
        <v>0</v>
      </c>
      <c r="J186" s="73" t="s">
        <v>0</v>
      </c>
      <c r="K186" s="74"/>
      <c r="L186" s="73" t="s">
        <v>0</v>
      </c>
      <c r="M186" s="69">
        <f>M187+M196</f>
        <v>682350184.15999997</v>
      </c>
      <c r="N186" s="69">
        <f t="shared" ref="N186:O186" si="74">N187+N196</f>
        <v>23712745.829999998</v>
      </c>
      <c r="O186" s="125">
        <f t="shared" si="74"/>
        <v>23712745.829999998</v>
      </c>
      <c r="P186" s="157">
        <f t="shared" si="73"/>
        <v>3.4751578266504497E-2</v>
      </c>
    </row>
    <row r="187" spans="1:18" ht="15.6" x14ac:dyDescent="0.25">
      <c r="A187" s="77" t="s">
        <v>236</v>
      </c>
      <c r="B187" s="68" t="s">
        <v>233</v>
      </c>
      <c r="C187" s="68" t="s">
        <v>15</v>
      </c>
      <c r="D187" s="68" t="s">
        <v>34</v>
      </c>
      <c r="E187" s="68" t="s">
        <v>32</v>
      </c>
      <c r="F187" s="68" t="s">
        <v>28</v>
      </c>
      <c r="G187" s="68" t="s">
        <v>48</v>
      </c>
      <c r="H187" s="68" t="s">
        <v>0</v>
      </c>
      <c r="I187" s="68" t="s">
        <v>0</v>
      </c>
      <c r="J187" s="73" t="s">
        <v>0</v>
      </c>
      <c r="K187" s="74"/>
      <c r="L187" s="73" t="s">
        <v>0</v>
      </c>
      <c r="M187" s="69">
        <f>M188+M192</f>
        <v>427350184.15999997</v>
      </c>
      <c r="N187" s="69">
        <f t="shared" ref="N187:O187" si="75">N188+N192</f>
        <v>23712745.829999998</v>
      </c>
      <c r="O187" s="125">
        <f t="shared" si="75"/>
        <v>23712745.829999998</v>
      </c>
      <c r="P187" s="157">
        <f t="shared" si="73"/>
        <v>5.5487856818430534E-2</v>
      </c>
    </row>
    <row r="188" spans="1:18" ht="31.2" x14ac:dyDescent="0.25">
      <c r="A188" s="77" t="s">
        <v>204</v>
      </c>
      <c r="B188" s="68" t="s">
        <v>233</v>
      </c>
      <c r="C188" s="68" t="s">
        <v>15</v>
      </c>
      <c r="D188" s="68" t="s">
        <v>34</v>
      </c>
      <c r="E188" s="68" t="s">
        <v>32</v>
      </c>
      <c r="F188" s="68" t="s">
        <v>28</v>
      </c>
      <c r="G188" s="68" t="s">
        <v>48</v>
      </c>
      <c r="H188" s="68" t="s">
        <v>200</v>
      </c>
      <c r="I188" s="68"/>
      <c r="J188" s="73"/>
      <c r="K188" s="74"/>
      <c r="L188" s="73"/>
      <c r="M188" s="69">
        <f>M189</f>
        <v>87350184.159999996</v>
      </c>
      <c r="N188" s="69">
        <f t="shared" ref="N188:O190" si="76">N189</f>
        <v>0</v>
      </c>
      <c r="O188" s="125">
        <f t="shared" si="76"/>
        <v>0</v>
      </c>
      <c r="P188" s="157">
        <f t="shared" si="73"/>
        <v>0</v>
      </c>
    </row>
    <row r="189" spans="1:18" ht="62.4" x14ac:dyDescent="0.25">
      <c r="A189" s="77" t="s">
        <v>195</v>
      </c>
      <c r="B189" s="68" t="s">
        <v>233</v>
      </c>
      <c r="C189" s="68" t="s">
        <v>15</v>
      </c>
      <c r="D189" s="68" t="s">
        <v>34</v>
      </c>
      <c r="E189" s="68" t="s">
        <v>32</v>
      </c>
      <c r="F189" s="68" t="s">
        <v>28</v>
      </c>
      <c r="G189" s="68" t="s">
        <v>48</v>
      </c>
      <c r="H189" s="68" t="s">
        <v>200</v>
      </c>
      <c r="I189" s="68" t="s">
        <v>189</v>
      </c>
      <c r="J189" s="73"/>
      <c r="K189" s="74"/>
      <c r="L189" s="73"/>
      <c r="M189" s="69">
        <f>M190</f>
        <v>87350184.159999996</v>
      </c>
      <c r="N189" s="69">
        <f t="shared" si="76"/>
        <v>0</v>
      </c>
      <c r="O189" s="125">
        <f t="shared" si="76"/>
        <v>0</v>
      </c>
      <c r="P189" s="157">
        <f t="shared" si="73"/>
        <v>0</v>
      </c>
    </row>
    <row r="190" spans="1:18" ht="15.6" x14ac:dyDescent="0.25">
      <c r="A190" s="77" t="s">
        <v>333</v>
      </c>
      <c r="B190" s="68"/>
      <c r="C190" s="68"/>
      <c r="D190" s="68"/>
      <c r="E190" s="68"/>
      <c r="F190" s="68"/>
      <c r="G190" s="68"/>
      <c r="H190" s="68"/>
      <c r="I190" s="68"/>
      <c r="J190" s="73"/>
      <c r="K190" s="74"/>
      <c r="L190" s="73"/>
      <c r="M190" s="69">
        <f>M191</f>
        <v>87350184.159999996</v>
      </c>
      <c r="N190" s="69">
        <f t="shared" si="76"/>
        <v>0</v>
      </c>
      <c r="O190" s="125">
        <f t="shared" si="76"/>
        <v>0</v>
      </c>
      <c r="P190" s="157">
        <f t="shared" si="73"/>
        <v>0</v>
      </c>
    </row>
    <row r="191" spans="1:18" s="57" customFormat="1" ht="46.8" x14ac:dyDescent="0.25">
      <c r="A191" s="89" t="s">
        <v>367</v>
      </c>
      <c r="B191" s="83" t="s">
        <v>233</v>
      </c>
      <c r="C191" s="83" t="s">
        <v>15</v>
      </c>
      <c r="D191" s="83" t="s">
        <v>34</v>
      </c>
      <c r="E191" s="83" t="s">
        <v>32</v>
      </c>
      <c r="F191" s="83" t="s">
        <v>28</v>
      </c>
      <c r="G191" s="83" t="s">
        <v>48</v>
      </c>
      <c r="H191" s="83" t="s">
        <v>200</v>
      </c>
      <c r="I191" s="83" t="s">
        <v>189</v>
      </c>
      <c r="J191" s="84" t="s">
        <v>92</v>
      </c>
      <c r="K191" s="79">
        <v>172</v>
      </c>
      <c r="L191" s="84" t="s">
        <v>59</v>
      </c>
      <c r="M191" s="85">
        <v>87350184.159999996</v>
      </c>
      <c r="N191" s="85">
        <v>0</v>
      </c>
      <c r="O191" s="130">
        <v>0</v>
      </c>
      <c r="P191" s="157">
        <f t="shared" si="73"/>
        <v>0</v>
      </c>
      <c r="Q191" s="56"/>
      <c r="R191" s="56"/>
    </row>
    <row r="192" spans="1:18" ht="109.2" x14ac:dyDescent="0.25">
      <c r="A192" s="26" t="s">
        <v>235</v>
      </c>
      <c r="B192" s="68" t="s">
        <v>233</v>
      </c>
      <c r="C192" s="68" t="s">
        <v>15</v>
      </c>
      <c r="D192" s="68" t="s">
        <v>34</v>
      </c>
      <c r="E192" s="68" t="s">
        <v>32</v>
      </c>
      <c r="F192" s="68" t="s">
        <v>28</v>
      </c>
      <c r="G192" s="68" t="s">
        <v>48</v>
      </c>
      <c r="H192" s="68" t="s">
        <v>232</v>
      </c>
      <c r="I192" s="70" t="s">
        <v>0</v>
      </c>
      <c r="J192" s="71" t="s">
        <v>0</v>
      </c>
      <c r="K192" s="72"/>
      <c r="L192" s="71" t="s">
        <v>0</v>
      </c>
      <c r="M192" s="69">
        <f t="shared" si="69"/>
        <v>340000000</v>
      </c>
      <c r="N192" s="69">
        <f t="shared" si="72"/>
        <v>23712745.829999998</v>
      </c>
      <c r="O192" s="125">
        <f t="shared" si="72"/>
        <v>23712745.829999998</v>
      </c>
      <c r="P192" s="157">
        <f t="shared" si="73"/>
        <v>6.9743370088235293E-2</v>
      </c>
    </row>
    <row r="193" spans="1:18" ht="62.4" x14ac:dyDescent="0.25">
      <c r="A193" s="26" t="s">
        <v>195</v>
      </c>
      <c r="B193" s="68" t="s">
        <v>233</v>
      </c>
      <c r="C193" s="68" t="s">
        <v>15</v>
      </c>
      <c r="D193" s="68" t="s">
        <v>34</v>
      </c>
      <c r="E193" s="68" t="s">
        <v>32</v>
      </c>
      <c r="F193" s="68" t="s">
        <v>28</v>
      </c>
      <c r="G193" s="68" t="s">
        <v>48</v>
      </c>
      <c r="H193" s="68" t="s">
        <v>232</v>
      </c>
      <c r="I193" s="68" t="s">
        <v>189</v>
      </c>
      <c r="J193" s="73" t="s">
        <v>0</v>
      </c>
      <c r="K193" s="74"/>
      <c r="L193" s="73" t="s">
        <v>0</v>
      </c>
      <c r="M193" s="69">
        <f t="shared" si="69"/>
        <v>340000000</v>
      </c>
      <c r="N193" s="69">
        <f t="shared" si="72"/>
        <v>23712745.829999998</v>
      </c>
      <c r="O193" s="125">
        <f t="shared" si="72"/>
        <v>23712745.829999998</v>
      </c>
      <c r="P193" s="157">
        <f t="shared" si="73"/>
        <v>6.9743370088235293E-2</v>
      </c>
    </row>
    <row r="194" spans="1:18" ht="15.6" x14ac:dyDescent="0.25">
      <c r="A194" s="26" t="s">
        <v>163</v>
      </c>
      <c r="B194" s="86" t="s">
        <v>0</v>
      </c>
      <c r="C194" s="86" t="s">
        <v>0</v>
      </c>
      <c r="D194" s="86" t="s">
        <v>0</v>
      </c>
      <c r="E194" s="86" t="s">
        <v>0</v>
      </c>
      <c r="F194" s="86" t="s">
        <v>0</v>
      </c>
      <c r="G194" s="86" t="s">
        <v>0</v>
      </c>
      <c r="H194" s="86" t="s">
        <v>0</v>
      </c>
      <c r="I194" s="86" t="s">
        <v>0</v>
      </c>
      <c r="J194" s="86" t="s">
        <v>0</v>
      </c>
      <c r="K194" s="87"/>
      <c r="L194" s="86" t="s">
        <v>0</v>
      </c>
      <c r="M194" s="69">
        <f t="shared" si="69"/>
        <v>340000000</v>
      </c>
      <c r="N194" s="69">
        <f t="shared" si="72"/>
        <v>23712745.829999998</v>
      </c>
      <c r="O194" s="125">
        <f t="shared" si="72"/>
        <v>23712745.829999998</v>
      </c>
      <c r="P194" s="157">
        <f t="shared" si="73"/>
        <v>6.9743370088235293E-2</v>
      </c>
    </row>
    <row r="195" spans="1:18" ht="31.2" x14ac:dyDescent="0.25">
      <c r="A195" s="60" t="s">
        <v>234</v>
      </c>
      <c r="B195" s="83" t="s">
        <v>233</v>
      </c>
      <c r="C195" s="83" t="s">
        <v>15</v>
      </c>
      <c r="D195" s="83" t="s">
        <v>34</v>
      </c>
      <c r="E195" s="83" t="s">
        <v>32</v>
      </c>
      <c r="F195" s="83" t="s">
        <v>28</v>
      </c>
      <c r="G195" s="83" t="s">
        <v>48</v>
      </c>
      <c r="H195" s="83" t="s">
        <v>232</v>
      </c>
      <c r="I195" s="83" t="s">
        <v>189</v>
      </c>
      <c r="J195" s="84" t="s">
        <v>92</v>
      </c>
      <c r="K195" s="79">
        <v>280</v>
      </c>
      <c r="L195" s="84" t="s">
        <v>59</v>
      </c>
      <c r="M195" s="85">
        <f>310000000+30000000</f>
        <v>340000000</v>
      </c>
      <c r="N195" s="85">
        <v>23712745.829999998</v>
      </c>
      <c r="O195" s="130">
        <v>23712745.829999998</v>
      </c>
      <c r="P195" s="157">
        <f t="shared" si="73"/>
        <v>6.9743370088235293E-2</v>
      </c>
    </row>
    <row r="196" spans="1:18" s="55" customFormat="1" ht="15.6" x14ac:dyDescent="0.25">
      <c r="A196" s="26" t="s">
        <v>211</v>
      </c>
      <c r="B196" s="68" t="s">
        <v>233</v>
      </c>
      <c r="C196" s="68" t="s">
        <v>15</v>
      </c>
      <c r="D196" s="68" t="s">
        <v>34</v>
      </c>
      <c r="E196" s="68" t="s">
        <v>32</v>
      </c>
      <c r="F196" s="68" t="s">
        <v>28</v>
      </c>
      <c r="G196" s="68" t="s">
        <v>63</v>
      </c>
      <c r="H196" s="68"/>
      <c r="I196" s="68"/>
      <c r="J196" s="73"/>
      <c r="K196" s="74"/>
      <c r="L196" s="73"/>
      <c r="M196" s="69">
        <f>M197</f>
        <v>255000000</v>
      </c>
      <c r="N196" s="69">
        <f t="shared" ref="N196:O197" si="77">N197</f>
        <v>0</v>
      </c>
      <c r="O196" s="125">
        <f t="shared" si="77"/>
        <v>0</v>
      </c>
      <c r="P196" s="157">
        <f t="shared" si="73"/>
        <v>0</v>
      </c>
      <c r="Q196" s="54"/>
      <c r="R196" s="54"/>
    </row>
    <row r="197" spans="1:18" s="55" customFormat="1" ht="31.2" x14ac:dyDescent="0.25">
      <c r="A197" s="26" t="s">
        <v>204</v>
      </c>
      <c r="B197" s="68" t="s">
        <v>233</v>
      </c>
      <c r="C197" s="68" t="s">
        <v>15</v>
      </c>
      <c r="D197" s="68" t="s">
        <v>34</v>
      </c>
      <c r="E197" s="68" t="s">
        <v>32</v>
      </c>
      <c r="F197" s="68" t="s">
        <v>28</v>
      </c>
      <c r="G197" s="68" t="s">
        <v>63</v>
      </c>
      <c r="H197" s="68" t="s">
        <v>200</v>
      </c>
      <c r="I197" s="68"/>
      <c r="J197" s="73"/>
      <c r="K197" s="74"/>
      <c r="L197" s="73"/>
      <c r="M197" s="69">
        <f>M198</f>
        <v>255000000</v>
      </c>
      <c r="N197" s="69">
        <f t="shared" si="77"/>
        <v>0</v>
      </c>
      <c r="O197" s="125">
        <f t="shared" si="77"/>
        <v>0</v>
      </c>
      <c r="P197" s="157">
        <f t="shared" si="73"/>
        <v>0</v>
      </c>
      <c r="Q197" s="54"/>
      <c r="R197" s="54"/>
    </row>
    <row r="198" spans="1:18" s="55" customFormat="1" ht="62.4" x14ac:dyDescent="0.25">
      <c r="A198" s="26" t="s">
        <v>195</v>
      </c>
      <c r="B198" s="68" t="s">
        <v>233</v>
      </c>
      <c r="C198" s="68" t="s">
        <v>15</v>
      </c>
      <c r="D198" s="68" t="s">
        <v>34</v>
      </c>
      <c r="E198" s="68" t="s">
        <v>32</v>
      </c>
      <c r="F198" s="68" t="s">
        <v>28</v>
      </c>
      <c r="G198" s="68" t="s">
        <v>63</v>
      </c>
      <c r="H198" s="68" t="s">
        <v>200</v>
      </c>
      <c r="I198" s="68" t="s">
        <v>189</v>
      </c>
      <c r="J198" s="73"/>
      <c r="K198" s="74"/>
      <c r="L198" s="73"/>
      <c r="M198" s="69">
        <f>M199+M201+M203</f>
        <v>255000000</v>
      </c>
      <c r="N198" s="69">
        <f t="shared" ref="N198:O198" si="78">N199+N201+N203</f>
        <v>0</v>
      </c>
      <c r="O198" s="125">
        <f t="shared" si="78"/>
        <v>0</v>
      </c>
      <c r="P198" s="157">
        <f t="shared" si="73"/>
        <v>0</v>
      </c>
      <c r="Q198" s="54"/>
      <c r="R198" s="54"/>
    </row>
    <row r="199" spans="1:18" s="59" customFormat="1" ht="15.6" x14ac:dyDescent="0.25">
      <c r="A199" s="26" t="s">
        <v>163</v>
      </c>
      <c r="B199" s="68"/>
      <c r="C199" s="68"/>
      <c r="D199" s="68"/>
      <c r="E199" s="68"/>
      <c r="F199" s="68"/>
      <c r="G199" s="68"/>
      <c r="H199" s="68"/>
      <c r="I199" s="68"/>
      <c r="J199" s="73"/>
      <c r="K199" s="74"/>
      <c r="L199" s="73"/>
      <c r="M199" s="69">
        <f>M200</f>
        <v>155000000</v>
      </c>
      <c r="N199" s="69">
        <f t="shared" ref="N199:O199" si="79">N200</f>
        <v>0</v>
      </c>
      <c r="O199" s="125">
        <f t="shared" si="79"/>
        <v>0</v>
      </c>
      <c r="P199" s="157">
        <f t="shared" si="73"/>
        <v>0</v>
      </c>
      <c r="Q199" s="58"/>
      <c r="R199" s="58"/>
    </row>
    <row r="200" spans="1:18" s="57" customFormat="1" ht="46.8" x14ac:dyDescent="0.25">
      <c r="A200" s="60" t="s">
        <v>400</v>
      </c>
      <c r="B200" s="83" t="s">
        <v>233</v>
      </c>
      <c r="C200" s="83" t="s">
        <v>15</v>
      </c>
      <c r="D200" s="83" t="s">
        <v>34</v>
      </c>
      <c r="E200" s="83" t="s">
        <v>32</v>
      </c>
      <c r="F200" s="83" t="s">
        <v>28</v>
      </c>
      <c r="G200" s="83" t="s">
        <v>63</v>
      </c>
      <c r="H200" s="83" t="s">
        <v>200</v>
      </c>
      <c r="I200" s="83" t="s">
        <v>189</v>
      </c>
      <c r="J200" s="84" t="s">
        <v>100</v>
      </c>
      <c r="K200" s="79">
        <v>5276.7</v>
      </c>
      <c r="L200" s="84" t="s">
        <v>53</v>
      </c>
      <c r="M200" s="85">
        <v>155000000</v>
      </c>
      <c r="N200" s="85">
        <v>0</v>
      </c>
      <c r="O200" s="130">
        <v>0</v>
      </c>
      <c r="P200" s="157">
        <f t="shared" si="73"/>
        <v>0</v>
      </c>
      <c r="Q200" s="56"/>
      <c r="R200" s="56"/>
    </row>
    <row r="201" spans="1:18" s="55" customFormat="1" ht="15.6" x14ac:dyDescent="0.25">
      <c r="A201" s="26" t="s">
        <v>333</v>
      </c>
      <c r="B201" s="68"/>
      <c r="C201" s="68"/>
      <c r="D201" s="68"/>
      <c r="E201" s="68"/>
      <c r="F201" s="68"/>
      <c r="G201" s="68"/>
      <c r="H201" s="68"/>
      <c r="I201" s="68"/>
      <c r="J201" s="73"/>
      <c r="K201" s="74"/>
      <c r="L201" s="73"/>
      <c r="M201" s="69">
        <f>M202</f>
        <v>50000000</v>
      </c>
      <c r="N201" s="69">
        <f t="shared" ref="N201:O201" si="80">N202</f>
        <v>0</v>
      </c>
      <c r="O201" s="125">
        <f t="shared" si="80"/>
        <v>0</v>
      </c>
      <c r="P201" s="157">
        <f t="shared" si="73"/>
        <v>0</v>
      </c>
      <c r="Q201" s="54"/>
      <c r="R201" s="54"/>
    </row>
    <row r="202" spans="1:18" s="57" customFormat="1" ht="46.8" x14ac:dyDescent="0.25">
      <c r="A202" s="60" t="s">
        <v>332</v>
      </c>
      <c r="B202" s="83" t="s">
        <v>233</v>
      </c>
      <c r="C202" s="83" t="s">
        <v>15</v>
      </c>
      <c r="D202" s="83" t="s">
        <v>34</v>
      </c>
      <c r="E202" s="83" t="s">
        <v>32</v>
      </c>
      <c r="F202" s="83" t="s">
        <v>28</v>
      </c>
      <c r="G202" s="83" t="s">
        <v>63</v>
      </c>
      <c r="H202" s="83" t="s">
        <v>200</v>
      </c>
      <c r="I202" s="83" t="s">
        <v>189</v>
      </c>
      <c r="J202" s="84" t="s">
        <v>205</v>
      </c>
      <c r="K202" s="79">
        <v>72</v>
      </c>
      <c r="L202" s="84" t="s">
        <v>59</v>
      </c>
      <c r="M202" s="85">
        <v>50000000</v>
      </c>
      <c r="N202" s="85">
        <v>0</v>
      </c>
      <c r="O202" s="130">
        <v>0</v>
      </c>
      <c r="P202" s="157">
        <f t="shared" si="73"/>
        <v>0</v>
      </c>
      <c r="Q202" s="56"/>
      <c r="R202" s="56"/>
    </row>
    <row r="203" spans="1:18" s="55" customFormat="1" ht="15.6" x14ac:dyDescent="0.25">
      <c r="A203" s="26" t="s">
        <v>170</v>
      </c>
      <c r="B203" s="68"/>
      <c r="C203" s="68"/>
      <c r="D203" s="68"/>
      <c r="E203" s="68"/>
      <c r="F203" s="68"/>
      <c r="G203" s="68"/>
      <c r="H203" s="68"/>
      <c r="I203" s="68"/>
      <c r="J203" s="73"/>
      <c r="K203" s="74"/>
      <c r="L203" s="73"/>
      <c r="M203" s="69">
        <f>M204</f>
        <v>50000000</v>
      </c>
      <c r="N203" s="69">
        <f t="shared" ref="N203:O203" si="81">N204</f>
        <v>0</v>
      </c>
      <c r="O203" s="125">
        <f t="shared" si="81"/>
        <v>0</v>
      </c>
      <c r="P203" s="157">
        <f t="shared" si="73"/>
        <v>0</v>
      </c>
      <c r="Q203" s="54"/>
      <c r="R203" s="54"/>
    </row>
    <row r="204" spans="1:18" s="57" customFormat="1" ht="46.8" x14ac:dyDescent="0.25">
      <c r="A204" s="60" t="s">
        <v>360</v>
      </c>
      <c r="B204" s="83" t="s">
        <v>233</v>
      </c>
      <c r="C204" s="83" t="s">
        <v>15</v>
      </c>
      <c r="D204" s="83" t="s">
        <v>34</v>
      </c>
      <c r="E204" s="83" t="s">
        <v>32</v>
      </c>
      <c r="F204" s="83" t="s">
        <v>28</v>
      </c>
      <c r="G204" s="83" t="s">
        <v>63</v>
      </c>
      <c r="H204" s="83" t="s">
        <v>200</v>
      </c>
      <c r="I204" s="83" t="s">
        <v>189</v>
      </c>
      <c r="J204" s="84" t="s">
        <v>92</v>
      </c>
      <c r="K204" s="79">
        <v>200</v>
      </c>
      <c r="L204" s="84" t="s">
        <v>59</v>
      </c>
      <c r="M204" s="85">
        <v>50000000</v>
      </c>
      <c r="N204" s="85">
        <v>0</v>
      </c>
      <c r="O204" s="130">
        <v>0</v>
      </c>
      <c r="P204" s="157">
        <f t="shared" si="73"/>
        <v>0</v>
      </c>
      <c r="Q204" s="56"/>
      <c r="R204" s="56"/>
    </row>
    <row r="205" spans="1:18" ht="62.4" x14ac:dyDescent="0.25">
      <c r="A205" s="26" t="s">
        <v>101</v>
      </c>
      <c r="B205" s="68" t="s">
        <v>102</v>
      </c>
      <c r="C205" s="68" t="s">
        <v>0</v>
      </c>
      <c r="D205" s="68" t="s">
        <v>0</v>
      </c>
      <c r="E205" s="68" t="s">
        <v>0</v>
      </c>
      <c r="F205" s="68" t="s">
        <v>0</v>
      </c>
      <c r="G205" s="68" t="s">
        <v>0</v>
      </c>
      <c r="H205" s="70" t="s">
        <v>0</v>
      </c>
      <c r="I205" s="70" t="s">
        <v>0</v>
      </c>
      <c r="J205" s="71" t="s">
        <v>0</v>
      </c>
      <c r="K205" s="72"/>
      <c r="L205" s="71" t="s">
        <v>0</v>
      </c>
      <c r="M205" s="69">
        <f>M206+M227</f>
        <v>2688189963.98</v>
      </c>
      <c r="N205" s="69">
        <f>N206+N227</f>
        <v>80227439.489999995</v>
      </c>
      <c r="O205" s="125">
        <f>O206+O227</f>
        <v>96135148.11999999</v>
      </c>
      <c r="P205" s="157">
        <f t="shared" si="73"/>
        <v>3.5762036689426173E-2</v>
      </c>
    </row>
    <row r="206" spans="1:18" s="32" customFormat="1" ht="31.2" x14ac:dyDescent="0.25">
      <c r="A206" s="26" t="s">
        <v>178</v>
      </c>
      <c r="B206" s="68" t="s">
        <v>102</v>
      </c>
      <c r="C206" s="68" t="s">
        <v>12</v>
      </c>
      <c r="D206" s="68" t="s">
        <v>0</v>
      </c>
      <c r="E206" s="68" t="s">
        <v>0</v>
      </c>
      <c r="F206" s="68" t="s">
        <v>0</v>
      </c>
      <c r="G206" s="68" t="s">
        <v>0</v>
      </c>
      <c r="H206" s="70" t="s">
        <v>0</v>
      </c>
      <c r="I206" s="70" t="s">
        <v>0</v>
      </c>
      <c r="J206" s="71" t="s">
        <v>0</v>
      </c>
      <c r="K206" s="72"/>
      <c r="L206" s="71" t="s">
        <v>0</v>
      </c>
      <c r="M206" s="69">
        <f>M207+M215</f>
        <v>934710502.56999993</v>
      </c>
      <c r="N206" s="69">
        <f t="shared" ref="N206:O206" si="82">N207+N215</f>
        <v>15804290.189999999</v>
      </c>
      <c r="O206" s="125">
        <f t="shared" si="82"/>
        <v>15804290.189999999</v>
      </c>
      <c r="P206" s="157">
        <f t="shared" si="73"/>
        <v>1.6908219332665973E-2</v>
      </c>
      <c r="Q206" s="38"/>
      <c r="R206" s="38"/>
    </row>
    <row r="207" spans="1:18" s="32" customFormat="1" ht="31.2" x14ac:dyDescent="0.25">
      <c r="A207" s="26" t="s">
        <v>224</v>
      </c>
      <c r="B207" s="68" t="s">
        <v>102</v>
      </c>
      <c r="C207" s="68" t="s">
        <v>12</v>
      </c>
      <c r="D207" s="68" t="s">
        <v>221</v>
      </c>
      <c r="E207" s="68" t="s">
        <v>0</v>
      </c>
      <c r="F207" s="68" t="s">
        <v>0</v>
      </c>
      <c r="G207" s="68" t="s">
        <v>0</v>
      </c>
      <c r="H207" s="70" t="s">
        <v>0</v>
      </c>
      <c r="I207" s="70" t="s">
        <v>0</v>
      </c>
      <c r="J207" s="71" t="s">
        <v>0</v>
      </c>
      <c r="K207" s="72"/>
      <c r="L207" s="71" t="s">
        <v>0</v>
      </c>
      <c r="M207" s="69">
        <f t="shared" ref="M207:M213" si="83">M208</f>
        <v>328604770</v>
      </c>
      <c r="N207" s="69">
        <f t="shared" ref="N207:O213" si="84">N208</f>
        <v>15804290.189999999</v>
      </c>
      <c r="O207" s="125">
        <f t="shared" si="84"/>
        <v>15804290.189999999</v>
      </c>
      <c r="P207" s="157">
        <f t="shared" si="73"/>
        <v>4.8095133220372913E-2</v>
      </c>
      <c r="Q207" s="38"/>
      <c r="R207" s="38"/>
    </row>
    <row r="208" spans="1:18" s="32" customFormat="1" ht="31.2" x14ac:dyDescent="0.25">
      <c r="A208" s="26" t="s">
        <v>31</v>
      </c>
      <c r="B208" s="68" t="s">
        <v>102</v>
      </c>
      <c r="C208" s="68" t="s">
        <v>12</v>
      </c>
      <c r="D208" s="68" t="s">
        <v>221</v>
      </c>
      <c r="E208" s="68" t="s">
        <v>32</v>
      </c>
      <c r="F208" s="68" t="s">
        <v>0</v>
      </c>
      <c r="G208" s="68" t="s">
        <v>0</v>
      </c>
      <c r="H208" s="70" t="s">
        <v>0</v>
      </c>
      <c r="I208" s="70" t="s">
        <v>0</v>
      </c>
      <c r="J208" s="71" t="s">
        <v>0</v>
      </c>
      <c r="K208" s="72"/>
      <c r="L208" s="71" t="s">
        <v>0</v>
      </c>
      <c r="M208" s="69">
        <f t="shared" si="83"/>
        <v>328604770</v>
      </c>
      <c r="N208" s="69">
        <f t="shared" si="84"/>
        <v>15804290.189999999</v>
      </c>
      <c r="O208" s="125">
        <f t="shared" si="84"/>
        <v>15804290.189999999</v>
      </c>
      <c r="P208" s="157">
        <f t="shared" si="73"/>
        <v>4.8095133220372913E-2</v>
      </c>
      <c r="Q208" s="38"/>
      <c r="R208" s="38"/>
    </row>
    <row r="209" spans="1:18" s="32" customFormat="1" ht="15.6" x14ac:dyDescent="0.25">
      <c r="A209" s="77" t="s">
        <v>33</v>
      </c>
      <c r="B209" s="68" t="s">
        <v>102</v>
      </c>
      <c r="C209" s="68" t="s">
        <v>12</v>
      </c>
      <c r="D209" s="68" t="s">
        <v>221</v>
      </c>
      <c r="E209" s="68" t="s">
        <v>32</v>
      </c>
      <c r="F209" s="68" t="s">
        <v>34</v>
      </c>
      <c r="G209" s="68" t="s">
        <v>0</v>
      </c>
      <c r="H209" s="68" t="s">
        <v>0</v>
      </c>
      <c r="I209" s="68" t="s">
        <v>0</v>
      </c>
      <c r="J209" s="73" t="s">
        <v>0</v>
      </c>
      <c r="K209" s="74"/>
      <c r="L209" s="73" t="s">
        <v>0</v>
      </c>
      <c r="M209" s="69">
        <f t="shared" si="83"/>
        <v>328604770</v>
      </c>
      <c r="N209" s="69">
        <f t="shared" si="84"/>
        <v>15804290.189999999</v>
      </c>
      <c r="O209" s="125">
        <f t="shared" si="84"/>
        <v>15804290.189999999</v>
      </c>
      <c r="P209" s="157">
        <f t="shared" si="73"/>
        <v>4.8095133220372913E-2</v>
      </c>
      <c r="Q209" s="38"/>
      <c r="R209" s="38"/>
    </row>
    <row r="210" spans="1:18" s="32" customFormat="1" ht="15.6" x14ac:dyDescent="0.25">
      <c r="A210" s="77" t="s">
        <v>35</v>
      </c>
      <c r="B210" s="68" t="s">
        <v>102</v>
      </c>
      <c r="C210" s="68" t="s">
        <v>12</v>
      </c>
      <c r="D210" s="68" t="s">
        <v>221</v>
      </c>
      <c r="E210" s="68" t="s">
        <v>32</v>
      </c>
      <c r="F210" s="68" t="s">
        <v>34</v>
      </c>
      <c r="G210" s="68" t="s">
        <v>36</v>
      </c>
      <c r="H210" s="68" t="s">
        <v>0</v>
      </c>
      <c r="I210" s="68" t="s">
        <v>0</v>
      </c>
      <c r="J210" s="73" t="s">
        <v>0</v>
      </c>
      <c r="K210" s="74"/>
      <c r="L210" s="73" t="s">
        <v>0</v>
      </c>
      <c r="M210" s="69">
        <f t="shared" si="83"/>
        <v>328604770</v>
      </c>
      <c r="N210" s="69">
        <f t="shared" si="84"/>
        <v>15804290.189999999</v>
      </c>
      <c r="O210" s="125">
        <f t="shared" si="84"/>
        <v>15804290.189999999</v>
      </c>
      <c r="P210" s="157">
        <f t="shared" si="73"/>
        <v>4.8095133220372913E-2</v>
      </c>
      <c r="Q210" s="38"/>
      <c r="R210" s="38"/>
    </row>
    <row r="211" spans="1:18" s="32" customFormat="1" ht="46.8" x14ac:dyDescent="0.25">
      <c r="A211" s="26" t="s">
        <v>223</v>
      </c>
      <c r="B211" s="68" t="s">
        <v>102</v>
      </c>
      <c r="C211" s="68" t="s">
        <v>12</v>
      </c>
      <c r="D211" s="68" t="s">
        <v>221</v>
      </c>
      <c r="E211" s="68" t="s">
        <v>32</v>
      </c>
      <c r="F211" s="68" t="s">
        <v>34</v>
      </c>
      <c r="G211" s="68" t="s">
        <v>36</v>
      </c>
      <c r="H211" s="68" t="s">
        <v>220</v>
      </c>
      <c r="I211" s="70" t="s">
        <v>0</v>
      </c>
      <c r="J211" s="71" t="s">
        <v>0</v>
      </c>
      <c r="K211" s="72"/>
      <c r="L211" s="71" t="s">
        <v>0</v>
      </c>
      <c r="M211" s="69">
        <f t="shared" si="83"/>
        <v>328604770</v>
      </c>
      <c r="N211" s="69">
        <f t="shared" si="84"/>
        <v>15804290.189999999</v>
      </c>
      <c r="O211" s="125">
        <f t="shared" si="84"/>
        <v>15804290.189999999</v>
      </c>
      <c r="P211" s="157">
        <f t="shared" si="73"/>
        <v>4.8095133220372913E-2</v>
      </c>
      <c r="Q211" s="38"/>
      <c r="R211" s="38"/>
    </row>
    <row r="212" spans="1:18" s="32" customFormat="1" ht="62.4" x14ac:dyDescent="0.25">
      <c r="A212" s="26" t="s">
        <v>195</v>
      </c>
      <c r="B212" s="68" t="s">
        <v>102</v>
      </c>
      <c r="C212" s="68" t="s">
        <v>12</v>
      </c>
      <c r="D212" s="68" t="s">
        <v>221</v>
      </c>
      <c r="E212" s="68" t="s">
        <v>32</v>
      </c>
      <c r="F212" s="68" t="s">
        <v>34</v>
      </c>
      <c r="G212" s="68" t="s">
        <v>36</v>
      </c>
      <c r="H212" s="68" t="s">
        <v>220</v>
      </c>
      <c r="I212" s="68" t="s">
        <v>189</v>
      </c>
      <c r="J212" s="73" t="s">
        <v>0</v>
      </c>
      <c r="K212" s="74"/>
      <c r="L212" s="73" t="s">
        <v>0</v>
      </c>
      <c r="M212" s="69">
        <f t="shared" si="83"/>
        <v>328604770</v>
      </c>
      <c r="N212" s="69">
        <f t="shared" si="84"/>
        <v>15804290.189999999</v>
      </c>
      <c r="O212" s="125">
        <f t="shared" si="84"/>
        <v>15804290.189999999</v>
      </c>
      <c r="P212" s="157">
        <f t="shared" si="73"/>
        <v>4.8095133220372913E-2</v>
      </c>
      <c r="Q212" s="38"/>
      <c r="R212" s="38"/>
    </row>
    <row r="213" spans="1:18" s="32" customFormat="1" ht="15.6" x14ac:dyDescent="0.25">
      <c r="A213" s="26" t="s">
        <v>163</v>
      </c>
      <c r="B213" s="86" t="s">
        <v>0</v>
      </c>
      <c r="C213" s="86" t="s">
        <v>0</v>
      </c>
      <c r="D213" s="86" t="s">
        <v>0</v>
      </c>
      <c r="E213" s="86" t="s">
        <v>0</v>
      </c>
      <c r="F213" s="86" t="s">
        <v>0</v>
      </c>
      <c r="G213" s="86" t="s">
        <v>0</v>
      </c>
      <c r="H213" s="86" t="s">
        <v>0</v>
      </c>
      <c r="I213" s="86" t="s">
        <v>0</v>
      </c>
      <c r="J213" s="86" t="s">
        <v>0</v>
      </c>
      <c r="K213" s="87"/>
      <c r="L213" s="86" t="s">
        <v>0</v>
      </c>
      <c r="M213" s="69">
        <f t="shared" si="83"/>
        <v>328604770</v>
      </c>
      <c r="N213" s="69">
        <f t="shared" si="84"/>
        <v>15804290.189999999</v>
      </c>
      <c r="O213" s="125">
        <f t="shared" si="84"/>
        <v>15804290.189999999</v>
      </c>
      <c r="P213" s="157">
        <f t="shared" si="73"/>
        <v>4.8095133220372913E-2</v>
      </c>
      <c r="Q213" s="38"/>
      <c r="R213" s="38"/>
    </row>
    <row r="214" spans="1:18" s="32" customFormat="1" ht="31.2" x14ac:dyDescent="0.25">
      <c r="A214" s="60" t="s">
        <v>222</v>
      </c>
      <c r="B214" s="83" t="s">
        <v>102</v>
      </c>
      <c r="C214" s="83" t="s">
        <v>12</v>
      </c>
      <c r="D214" s="83" t="s">
        <v>221</v>
      </c>
      <c r="E214" s="83" t="s">
        <v>32</v>
      </c>
      <c r="F214" s="83" t="s">
        <v>34</v>
      </c>
      <c r="G214" s="83" t="s">
        <v>36</v>
      </c>
      <c r="H214" s="83" t="s">
        <v>220</v>
      </c>
      <c r="I214" s="83" t="s">
        <v>189</v>
      </c>
      <c r="J214" s="84" t="s">
        <v>114</v>
      </c>
      <c r="K214" s="79">
        <v>2.02</v>
      </c>
      <c r="L214" s="84" t="s">
        <v>53</v>
      </c>
      <c r="M214" s="85">
        <v>328604770</v>
      </c>
      <c r="N214" s="85">
        <v>15804290.189999999</v>
      </c>
      <c r="O214" s="130">
        <v>15804290.189999999</v>
      </c>
      <c r="P214" s="157">
        <f t="shared" si="73"/>
        <v>4.8095133220372913E-2</v>
      </c>
      <c r="Q214" s="38"/>
      <c r="R214" s="38"/>
    </row>
    <row r="215" spans="1:18" s="59" customFormat="1" ht="31.2" x14ac:dyDescent="0.25">
      <c r="A215" s="26" t="s">
        <v>345</v>
      </c>
      <c r="B215" s="68" t="s">
        <v>102</v>
      </c>
      <c r="C215" s="68" t="s">
        <v>12</v>
      </c>
      <c r="D215" s="68" t="s">
        <v>346</v>
      </c>
      <c r="E215" s="68" t="s">
        <v>0</v>
      </c>
      <c r="F215" s="68" t="s">
        <v>0</v>
      </c>
      <c r="G215" s="68" t="s">
        <v>0</v>
      </c>
      <c r="H215" s="68"/>
      <c r="I215" s="68"/>
      <c r="J215" s="73"/>
      <c r="K215" s="74"/>
      <c r="L215" s="73"/>
      <c r="M215" s="69">
        <f>M216</f>
        <v>606105732.56999993</v>
      </c>
      <c r="N215" s="69">
        <f t="shared" ref="N215:O225" si="85">N216</f>
        <v>0</v>
      </c>
      <c r="O215" s="125">
        <f t="shared" si="85"/>
        <v>0</v>
      </c>
      <c r="P215" s="157">
        <f t="shared" si="73"/>
        <v>0</v>
      </c>
      <c r="Q215" s="58"/>
      <c r="R215" s="58"/>
    </row>
    <row r="216" spans="1:18" s="59" customFormat="1" ht="31.2" x14ac:dyDescent="0.25">
      <c r="A216" s="26" t="s">
        <v>31</v>
      </c>
      <c r="B216" s="68" t="s">
        <v>102</v>
      </c>
      <c r="C216" s="68" t="s">
        <v>12</v>
      </c>
      <c r="D216" s="68" t="s">
        <v>346</v>
      </c>
      <c r="E216" s="68" t="s">
        <v>32</v>
      </c>
      <c r="F216" s="68" t="s">
        <v>0</v>
      </c>
      <c r="G216" s="68" t="s">
        <v>0</v>
      </c>
      <c r="H216" s="68"/>
      <c r="I216" s="68"/>
      <c r="J216" s="73"/>
      <c r="K216" s="74"/>
      <c r="L216" s="73"/>
      <c r="M216" s="69">
        <f>M217</f>
        <v>606105732.56999993</v>
      </c>
      <c r="N216" s="69">
        <f t="shared" si="85"/>
        <v>0</v>
      </c>
      <c r="O216" s="125">
        <f t="shared" si="85"/>
        <v>0</v>
      </c>
      <c r="P216" s="157">
        <f t="shared" si="73"/>
        <v>0</v>
      </c>
      <c r="Q216" s="58"/>
      <c r="R216" s="58"/>
    </row>
    <row r="217" spans="1:18" s="59" customFormat="1" ht="15.6" x14ac:dyDescent="0.25">
      <c r="A217" s="26" t="s">
        <v>33</v>
      </c>
      <c r="B217" s="68" t="s">
        <v>102</v>
      </c>
      <c r="C217" s="68" t="s">
        <v>12</v>
      </c>
      <c r="D217" s="68" t="s">
        <v>346</v>
      </c>
      <c r="E217" s="68" t="s">
        <v>32</v>
      </c>
      <c r="F217" s="68" t="s">
        <v>34</v>
      </c>
      <c r="G217" s="68" t="s">
        <v>0</v>
      </c>
      <c r="H217" s="68"/>
      <c r="I217" s="68"/>
      <c r="J217" s="73"/>
      <c r="K217" s="74"/>
      <c r="L217" s="73"/>
      <c r="M217" s="69">
        <f>M218</f>
        <v>606105732.56999993</v>
      </c>
      <c r="N217" s="69">
        <f t="shared" si="85"/>
        <v>0</v>
      </c>
      <c r="O217" s="125">
        <f t="shared" si="85"/>
        <v>0</v>
      </c>
      <c r="P217" s="157">
        <f t="shared" si="73"/>
        <v>0</v>
      </c>
      <c r="Q217" s="58"/>
      <c r="R217" s="58"/>
    </row>
    <row r="218" spans="1:18" s="59" customFormat="1" ht="15.6" x14ac:dyDescent="0.25">
      <c r="A218" s="26" t="s">
        <v>35</v>
      </c>
      <c r="B218" s="68" t="s">
        <v>102</v>
      </c>
      <c r="C218" s="68" t="s">
        <v>12</v>
      </c>
      <c r="D218" s="68" t="s">
        <v>346</v>
      </c>
      <c r="E218" s="68" t="s">
        <v>32</v>
      </c>
      <c r="F218" s="68" t="s">
        <v>34</v>
      </c>
      <c r="G218" s="68" t="s">
        <v>36</v>
      </c>
      <c r="H218" s="68"/>
      <c r="I218" s="68"/>
      <c r="J218" s="73"/>
      <c r="K218" s="74"/>
      <c r="L218" s="73"/>
      <c r="M218" s="69">
        <f>M219+M223</f>
        <v>606105732.56999993</v>
      </c>
      <c r="N218" s="69">
        <f t="shared" ref="N218:O218" si="86">N219+N223</f>
        <v>0</v>
      </c>
      <c r="O218" s="125">
        <f t="shared" si="86"/>
        <v>0</v>
      </c>
      <c r="P218" s="157">
        <f t="shared" si="73"/>
        <v>0</v>
      </c>
      <c r="Q218" s="58"/>
      <c r="R218" s="58"/>
    </row>
    <row r="219" spans="1:18" s="59" customFormat="1" ht="62.4" x14ac:dyDescent="0.25">
      <c r="A219" s="26" t="s">
        <v>403</v>
      </c>
      <c r="B219" s="68" t="s">
        <v>102</v>
      </c>
      <c r="C219" s="68" t="s">
        <v>12</v>
      </c>
      <c r="D219" s="68" t="s">
        <v>346</v>
      </c>
      <c r="E219" s="68" t="s">
        <v>32</v>
      </c>
      <c r="F219" s="68" t="s">
        <v>34</v>
      </c>
      <c r="G219" s="68" t="s">
        <v>36</v>
      </c>
      <c r="H219" s="68" t="s">
        <v>401</v>
      </c>
      <c r="I219" s="68"/>
      <c r="J219" s="73"/>
      <c r="K219" s="74"/>
      <c r="L219" s="73"/>
      <c r="M219" s="69">
        <f>M220</f>
        <v>26007349.760000002</v>
      </c>
      <c r="N219" s="69">
        <f t="shared" ref="N219:O221" si="87">N220</f>
        <v>0</v>
      </c>
      <c r="O219" s="125">
        <f t="shared" si="87"/>
        <v>0</v>
      </c>
      <c r="P219" s="157">
        <f t="shared" si="73"/>
        <v>0</v>
      </c>
      <c r="Q219" s="58"/>
      <c r="R219" s="58"/>
    </row>
    <row r="220" spans="1:18" s="59" customFormat="1" ht="15.6" x14ac:dyDescent="0.25">
      <c r="A220" s="26" t="s">
        <v>404</v>
      </c>
      <c r="B220" s="68" t="s">
        <v>102</v>
      </c>
      <c r="C220" s="68" t="s">
        <v>12</v>
      </c>
      <c r="D220" s="68" t="s">
        <v>346</v>
      </c>
      <c r="E220" s="68" t="s">
        <v>32</v>
      </c>
      <c r="F220" s="68" t="s">
        <v>34</v>
      </c>
      <c r="G220" s="68" t="s">
        <v>36</v>
      </c>
      <c r="H220" s="68" t="s">
        <v>401</v>
      </c>
      <c r="I220" s="68" t="s">
        <v>402</v>
      </c>
      <c r="J220" s="73"/>
      <c r="K220" s="74"/>
      <c r="L220" s="73"/>
      <c r="M220" s="69">
        <f>M221</f>
        <v>26007349.760000002</v>
      </c>
      <c r="N220" s="69">
        <f t="shared" si="87"/>
        <v>0</v>
      </c>
      <c r="O220" s="125">
        <f t="shared" si="87"/>
        <v>0</v>
      </c>
      <c r="P220" s="157">
        <f t="shared" si="73"/>
        <v>0</v>
      </c>
      <c r="Q220" s="58"/>
      <c r="R220" s="58"/>
    </row>
    <row r="221" spans="1:18" s="59" customFormat="1" ht="15.6" x14ac:dyDescent="0.25">
      <c r="A221" s="26" t="s">
        <v>163</v>
      </c>
      <c r="B221" s="68"/>
      <c r="C221" s="68"/>
      <c r="D221" s="68"/>
      <c r="E221" s="68"/>
      <c r="F221" s="68"/>
      <c r="G221" s="68"/>
      <c r="H221" s="68"/>
      <c r="I221" s="68"/>
      <c r="J221" s="73"/>
      <c r="K221" s="74"/>
      <c r="L221" s="73"/>
      <c r="M221" s="69">
        <f>M222</f>
        <v>26007349.760000002</v>
      </c>
      <c r="N221" s="69">
        <f t="shared" si="87"/>
        <v>0</v>
      </c>
      <c r="O221" s="125">
        <f t="shared" si="87"/>
        <v>0</v>
      </c>
      <c r="P221" s="157">
        <f t="shared" si="73"/>
        <v>0</v>
      </c>
      <c r="Q221" s="58"/>
      <c r="R221" s="58"/>
    </row>
    <row r="222" spans="1:18" s="57" customFormat="1" ht="46.8" x14ac:dyDescent="0.25">
      <c r="A222" s="60" t="s">
        <v>405</v>
      </c>
      <c r="B222" s="83" t="s">
        <v>102</v>
      </c>
      <c r="C222" s="83" t="s">
        <v>12</v>
      </c>
      <c r="D222" s="83" t="s">
        <v>346</v>
      </c>
      <c r="E222" s="83" t="s">
        <v>32</v>
      </c>
      <c r="F222" s="83" t="s">
        <v>34</v>
      </c>
      <c r="G222" s="83" t="s">
        <v>36</v>
      </c>
      <c r="H222" s="83" t="s">
        <v>401</v>
      </c>
      <c r="I222" s="83" t="s">
        <v>402</v>
      </c>
      <c r="J222" s="84" t="s">
        <v>114</v>
      </c>
      <c r="K222" s="79">
        <v>0.59399999999999997</v>
      </c>
      <c r="L222" s="84" t="s">
        <v>59</v>
      </c>
      <c r="M222" s="85">
        <v>26007349.760000002</v>
      </c>
      <c r="N222" s="85">
        <v>0</v>
      </c>
      <c r="O222" s="130">
        <v>0</v>
      </c>
      <c r="P222" s="157">
        <f t="shared" si="73"/>
        <v>0</v>
      </c>
      <c r="Q222" s="56"/>
      <c r="R222" s="56"/>
    </row>
    <row r="223" spans="1:18" s="76" customFormat="1" ht="78" x14ac:dyDescent="0.25">
      <c r="A223" s="26" t="s">
        <v>348</v>
      </c>
      <c r="B223" s="68" t="s">
        <v>102</v>
      </c>
      <c r="C223" s="68" t="s">
        <v>12</v>
      </c>
      <c r="D223" s="68" t="s">
        <v>346</v>
      </c>
      <c r="E223" s="68" t="s">
        <v>32</v>
      </c>
      <c r="F223" s="68" t="s">
        <v>34</v>
      </c>
      <c r="G223" s="68" t="s">
        <v>36</v>
      </c>
      <c r="H223" s="68" t="s">
        <v>347</v>
      </c>
      <c r="I223" s="68"/>
      <c r="J223" s="73"/>
      <c r="K223" s="74"/>
      <c r="L223" s="73"/>
      <c r="M223" s="69">
        <f>M224</f>
        <v>580098382.80999994</v>
      </c>
      <c r="N223" s="69">
        <f t="shared" si="85"/>
        <v>0</v>
      </c>
      <c r="O223" s="125">
        <f t="shared" si="85"/>
        <v>0</v>
      </c>
      <c r="P223" s="157">
        <f t="shared" si="73"/>
        <v>0</v>
      </c>
      <c r="Q223" s="75"/>
      <c r="R223" s="75"/>
    </row>
    <row r="224" spans="1:18" s="59" customFormat="1" ht="62.4" x14ac:dyDescent="0.25">
      <c r="A224" s="26" t="s">
        <v>195</v>
      </c>
      <c r="B224" s="68" t="s">
        <v>102</v>
      </c>
      <c r="C224" s="68" t="s">
        <v>12</v>
      </c>
      <c r="D224" s="68" t="s">
        <v>346</v>
      </c>
      <c r="E224" s="68" t="s">
        <v>32</v>
      </c>
      <c r="F224" s="68" t="s">
        <v>34</v>
      </c>
      <c r="G224" s="68" t="s">
        <v>36</v>
      </c>
      <c r="H224" s="68" t="s">
        <v>347</v>
      </c>
      <c r="I224" s="68" t="s">
        <v>189</v>
      </c>
      <c r="J224" s="73"/>
      <c r="K224" s="74"/>
      <c r="L224" s="73"/>
      <c r="M224" s="69">
        <f>M225</f>
        <v>580098382.80999994</v>
      </c>
      <c r="N224" s="69">
        <f t="shared" si="85"/>
        <v>0</v>
      </c>
      <c r="O224" s="69">
        <f t="shared" si="85"/>
        <v>0</v>
      </c>
      <c r="P224" s="157">
        <f t="shared" si="73"/>
        <v>0</v>
      </c>
      <c r="Q224" s="58"/>
      <c r="R224" s="58"/>
    </row>
    <row r="225" spans="1:18" s="59" customFormat="1" ht="15.6" x14ac:dyDescent="0.25">
      <c r="A225" s="26" t="s">
        <v>302</v>
      </c>
      <c r="B225" s="68"/>
      <c r="C225" s="68"/>
      <c r="D225" s="68"/>
      <c r="E225" s="68"/>
      <c r="F225" s="68"/>
      <c r="G225" s="68"/>
      <c r="H225" s="68"/>
      <c r="I225" s="68"/>
      <c r="J225" s="73"/>
      <c r="K225" s="74"/>
      <c r="L225" s="73"/>
      <c r="M225" s="69">
        <f>M226</f>
        <v>580098382.80999994</v>
      </c>
      <c r="N225" s="69">
        <f t="shared" si="85"/>
        <v>0</v>
      </c>
      <c r="O225" s="125">
        <f t="shared" si="85"/>
        <v>0</v>
      </c>
      <c r="P225" s="157">
        <f t="shared" si="73"/>
        <v>0</v>
      </c>
      <c r="Q225" s="58"/>
      <c r="R225" s="58"/>
    </row>
    <row r="226" spans="1:18" s="55" customFormat="1" ht="46.8" x14ac:dyDescent="0.25">
      <c r="A226" s="60" t="s">
        <v>359</v>
      </c>
      <c r="B226" s="83" t="s">
        <v>102</v>
      </c>
      <c r="C226" s="83" t="s">
        <v>12</v>
      </c>
      <c r="D226" s="83" t="s">
        <v>346</v>
      </c>
      <c r="E226" s="83" t="s">
        <v>32</v>
      </c>
      <c r="F226" s="83" t="s">
        <v>34</v>
      </c>
      <c r="G226" s="83" t="s">
        <v>36</v>
      </c>
      <c r="H226" s="83" t="s">
        <v>347</v>
      </c>
      <c r="I226" s="83" t="s">
        <v>189</v>
      </c>
      <c r="J226" s="84" t="s">
        <v>114</v>
      </c>
      <c r="K226" s="156">
        <v>0.81940000000000002</v>
      </c>
      <c r="L226" s="84" t="s">
        <v>59</v>
      </c>
      <c r="M226" s="85">
        <f>470574967+29523415.81+80000000</f>
        <v>580098382.80999994</v>
      </c>
      <c r="N226" s="85">
        <v>0</v>
      </c>
      <c r="O226" s="130">
        <v>0</v>
      </c>
      <c r="P226" s="157">
        <f t="shared" si="73"/>
        <v>0</v>
      </c>
      <c r="Q226" s="54"/>
      <c r="R226" s="54"/>
    </row>
    <row r="227" spans="1:18" ht="31.2" x14ac:dyDescent="0.25">
      <c r="A227" s="26" t="s">
        <v>177</v>
      </c>
      <c r="B227" s="68" t="s">
        <v>102</v>
      </c>
      <c r="C227" s="68" t="s">
        <v>15</v>
      </c>
      <c r="D227" s="68" t="s">
        <v>0</v>
      </c>
      <c r="E227" s="68" t="s">
        <v>0</v>
      </c>
      <c r="F227" s="68" t="s">
        <v>0</v>
      </c>
      <c r="G227" s="68" t="s">
        <v>0</v>
      </c>
      <c r="H227" s="70" t="s">
        <v>0</v>
      </c>
      <c r="I227" s="70" t="s">
        <v>0</v>
      </c>
      <c r="J227" s="71" t="s">
        <v>0</v>
      </c>
      <c r="K227" s="72"/>
      <c r="L227" s="71" t="s">
        <v>0</v>
      </c>
      <c r="M227" s="69">
        <f>M228+M236+M254+M275</f>
        <v>1753479461.4100001</v>
      </c>
      <c r="N227" s="69">
        <f>N228+N236+N254+N275</f>
        <v>64423149.299999997</v>
      </c>
      <c r="O227" s="125">
        <f>O228+O236+O254+O275</f>
        <v>80330857.929999992</v>
      </c>
      <c r="P227" s="157">
        <f t="shared" si="73"/>
        <v>4.5812260535635072E-2</v>
      </c>
    </row>
    <row r="228" spans="1:18" ht="46.8" x14ac:dyDescent="0.25">
      <c r="A228" s="26" t="s">
        <v>231</v>
      </c>
      <c r="B228" s="68" t="s">
        <v>102</v>
      </c>
      <c r="C228" s="68" t="s">
        <v>15</v>
      </c>
      <c r="D228" s="68" t="s">
        <v>192</v>
      </c>
      <c r="E228" s="68" t="s">
        <v>0</v>
      </c>
      <c r="F228" s="68" t="s">
        <v>0</v>
      </c>
      <c r="G228" s="68" t="s">
        <v>0</v>
      </c>
      <c r="H228" s="70" t="s">
        <v>0</v>
      </c>
      <c r="I228" s="70" t="s">
        <v>0</v>
      </c>
      <c r="J228" s="71" t="s">
        <v>0</v>
      </c>
      <c r="K228" s="72"/>
      <c r="L228" s="71" t="s">
        <v>0</v>
      </c>
      <c r="M228" s="69">
        <f t="shared" ref="M228:M234" si="88">M229</f>
        <v>9215519.6500000004</v>
      </c>
      <c r="N228" s="69">
        <f t="shared" ref="N228:O234" si="89">N229</f>
        <v>0</v>
      </c>
      <c r="O228" s="125">
        <f t="shared" si="89"/>
        <v>0</v>
      </c>
      <c r="P228" s="157">
        <f t="shared" si="73"/>
        <v>0</v>
      </c>
    </row>
    <row r="229" spans="1:18" ht="31.2" x14ac:dyDescent="0.25">
      <c r="A229" s="26" t="s">
        <v>31</v>
      </c>
      <c r="B229" s="68" t="s">
        <v>102</v>
      </c>
      <c r="C229" s="68" t="s">
        <v>15</v>
      </c>
      <c r="D229" s="68" t="s">
        <v>192</v>
      </c>
      <c r="E229" s="68" t="s">
        <v>32</v>
      </c>
      <c r="F229" s="68" t="s">
        <v>0</v>
      </c>
      <c r="G229" s="68" t="s">
        <v>0</v>
      </c>
      <c r="H229" s="70" t="s">
        <v>0</v>
      </c>
      <c r="I229" s="70" t="s">
        <v>0</v>
      </c>
      <c r="J229" s="71" t="s">
        <v>0</v>
      </c>
      <c r="K229" s="72"/>
      <c r="L229" s="71" t="s">
        <v>0</v>
      </c>
      <c r="M229" s="69">
        <f t="shared" si="88"/>
        <v>9215519.6500000004</v>
      </c>
      <c r="N229" s="69">
        <f t="shared" si="89"/>
        <v>0</v>
      </c>
      <c r="O229" s="125">
        <f t="shared" si="89"/>
        <v>0</v>
      </c>
      <c r="P229" s="157">
        <f t="shared" si="73"/>
        <v>0</v>
      </c>
    </row>
    <row r="230" spans="1:18" ht="15.6" x14ac:dyDescent="0.25">
      <c r="A230" s="77" t="s">
        <v>105</v>
      </c>
      <c r="B230" s="68" t="s">
        <v>102</v>
      </c>
      <c r="C230" s="68" t="s">
        <v>15</v>
      </c>
      <c r="D230" s="68" t="s">
        <v>192</v>
      </c>
      <c r="E230" s="68" t="s">
        <v>32</v>
      </c>
      <c r="F230" s="68" t="s">
        <v>106</v>
      </c>
      <c r="G230" s="68" t="s">
        <v>0</v>
      </c>
      <c r="H230" s="68" t="s">
        <v>0</v>
      </c>
      <c r="I230" s="68" t="s">
        <v>0</v>
      </c>
      <c r="J230" s="73" t="s">
        <v>0</v>
      </c>
      <c r="K230" s="74"/>
      <c r="L230" s="73" t="s">
        <v>0</v>
      </c>
      <c r="M230" s="69">
        <f t="shared" si="88"/>
        <v>9215519.6500000004</v>
      </c>
      <c r="N230" s="69">
        <f t="shared" si="89"/>
        <v>0</v>
      </c>
      <c r="O230" s="125">
        <f t="shared" si="89"/>
        <v>0</v>
      </c>
      <c r="P230" s="157">
        <f t="shared" si="73"/>
        <v>0</v>
      </c>
    </row>
    <row r="231" spans="1:18" ht="15.6" x14ac:dyDescent="0.25">
      <c r="A231" s="77" t="s">
        <v>107</v>
      </c>
      <c r="B231" s="68" t="s">
        <v>102</v>
      </c>
      <c r="C231" s="68" t="s">
        <v>15</v>
      </c>
      <c r="D231" s="68" t="s">
        <v>192</v>
      </c>
      <c r="E231" s="68" t="s">
        <v>32</v>
      </c>
      <c r="F231" s="68" t="s">
        <v>106</v>
      </c>
      <c r="G231" s="68" t="s">
        <v>63</v>
      </c>
      <c r="H231" s="68" t="s">
        <v>0</v>
      </c>
      <c r="I231" s="68" t="s">
        <v>0</v>
      </c>
      <c r="J231" s="73" t="s">
        <v>0</v>
      </c>
      <c r="K231" s="74"/>
      <c r="L231" s="73" t="s">
        <v>0</v>
      </c>
      <c r="M231" s="69">
        <f t="shared" si="88"/>
        <v>9215519.6500000004</v>
      </c>
      <c r="N231" s="69">
        <f t="shared" si="89"/>
        <v>0</v>
      </c>
      <c r="O231" s="125">
        <f t="shared" si="89"/>
        <v>0</v>
      </c>
      <c r="P231" s="157">
        <f t="shared" si="73"/>
        <v>0</v>
      </c>
    </row>
    <row r="232" spans="1:18" ht="31.2" x14ac:dyDescent="0.25">
      <c r="A232" s="26" t="s">
        <v>204</v>
      </c>
      <c r="B232" s="68" t="s">
        <v>102</v>
      </c>
      <c r="C232" s="68" t="s">
        <v>15</v>
      </c>
      <c r="D232" s="68" t="s">
        <v>192</v>
      </c>
      <c r="E232" s="68" t="s">
        <v>32</v>
      </c>
      <c r="F232" s="68" t="s">
        <v>106</v>
      </c>
      <c r="G232" s="68" t="s">
        <v>63</v>
      </c>
      <c r="H232" s="68" t="s">
        <v>200</v>
      </c>
      <c r="I232" s="70" t="s">
        <v>0</v>
      </c>
      <c r="J232" s="71" t="s">
        <v>0</v>
      </c>
      <c r="K232" s="72"/>
      <c r="L232" s="71" t="s">
        <v>0</v>
      </c>
      <c r="M232" s="69">
        <f t="shared" si="88"/>
        <v>9215519.6500000004</v>
      </c>
      <c r="N232" s="69">
        <f t="shared" si="89"/>
        <v>0</v>
      </c>
      <c r="O232" s="125">
        <f t="shared" si="89"/>
        <v>0</v>
      </c>
      <c r="P232" s="157">
        <f t="shared" si="73"/>
        <v>0</v>
      </c>
    </row>
    <row r="233" spans="1:18" ht="62.4" x14ac:dyDescent="0.25">
      <c r="A233" s="26" t="s">
        <v>195</v>
      </c>
      <c r="B233" s="68" t="s">
        <v>102</v>
      </c>
      <c r="C233" s="68" t="s">
        <v>15</v>
      </c>
      <c r="D233" s="68" t="s">
        <v>192</v>
      </c>
      <c r="E233" s="68" t="s">
        <v>32</v>
      </c>
      <c r="F233" s="68" t="s">
        <v>106</v>
      </c>
      <c r="G233" s="68" t="s">
        <v>63</v>
      </c>
      <c r="H233" s="68" t="s">
        <v>200</v>
      </c>
      <c r="I233" s="68" t="s">
        <v>189</v>
      </c>
      <c r="J233" s="73" t="s">
        <v>0</v>
      </c>
      <c r="K233" s="74"/>
      <c r="L233" s="73" t="s">
        <v>0</v>
      </c>
      <c r="M233" s="69">
        <f t="shared" si="88"/>
        <v>9215519.6500000004</v>
      </c>
      <c r="N233" s="69">
        <f t="shared" si="89"/>
        <v>0</v>
      </c>
      <c r="O233" s="125">
        <f t="shared" si="89"/>
        <v>0</v>
      </c>
      <c r="P233" s="157">
        <f t="shared" si="73"/>
        <v>0</v>
      </c>
    </row>
    <row r="234" spans="1:18" ht="15.6" x14ac:dyDescent="0.25">
      <c r="A234" s="26" t="s">
        <v>165</v>
      </c>
      <c r="B234" s="86" t="s">
        <v>0</v>
      </c>
      <c r="C234" s="86" t="s">
        <v>0</v>
      </c>
      <c r="D234" s="86" t="s">
        <v>0</v>
      </c>
      <c r="E234" s="86" t="s">
        <v>0</v>
      </c>
      <c r="F234" s="86" t="s">
        <v>0</v>
      </c>
      <c r="G234" s="86" t="s">
        <v>0</v>
      </c>
      <c r="H234" s="86" t="s">
        <v>0</v>
      </c>
      <c r="I234" s="86" t="s">
        <v>0</v>
      </c>
      <c r="J234" s="86" t="s">
        <v>0</v>
      </c>
      <c r="K234" s="87"/>
      <c r="L234" s="86" t="s">
        <v>0</v>
      </c>
      <c r="M234" s="69">
        <f t="shared" si="88"/>
        <v>9215519.6500000004</v>
      </c>
      <c r="N234" s="69">
        <f t="shared" si="89"/>
        <v>0</v>
      </c>
      <c r="O234" s="125">
        <f t="shared" si="89"/>
        <v>0</v>
      </c>
      <c r="P234" s="157">
        <f t="shared" si="73"/>
        <v>0</v>
      </c>
    </row>
    <row r="235" spans="1:18" ht="62.4" x14ac:dyDescent="0.25">
      <c r="A235" s="60" t="s">
        <v>361</v>
      </c>
      <c r="B235" s="83" t="s">
        <v>102</v>
      </c>
      <c r="C235" s="83" t="s">
        <v>15</v>
      </c>
      <c r="D235" s="83" t="s">
        <v>192</v>
      </c>
      <c r="E235" s="83" t="s">
        <v>32</v>
      </c>
      <c r="F235" s="83" t="s">
        <v>106</v>
      </c>
      <c r="G235" s="83" t="s">
        <v>63</v>
      </c>
      <c r="H235" s="83" t="s">
        <v>200</v>
      </c>
      <c r="I235" s="83" t="s">
        <v>189</v>
      </c>
      <c r="J235" s="84" t="s">
        <v>114</v>
      </c>
      <c r="K235" s="88">
        <v>4.6589999999999998</v>
      </c>
      <c r="L235" s="84" t="s">
        <v>59</v>
      </c>
      <c r="M235" s="85">
        <v>9215519.6500000004</v>
      </c>
      <c r="N235" s="85">
        <v>0</v>
      </c>
      <c r="O235" s="130">
        <v>0</v>
      </c>
      <c r="P235" s="157">
        <f t="shared" si="73"/>
        <v>0</v>
      </c>
    </row>
    <row r="236" spans="1:18" ht="46.8" x14ac:dyDescent="0.25">
      <c r="A236" s="26" t="s">
        <v>230</v>
      </c>
      <c r="B236" s="68" t="s">
        <v>102</v>
      </c>
      <c r="C236" s="68" t="s">
        <v>15</v>
      </c>
      <c r="D236" s="68" t="s">
        <v>34</v>
      </c>
      <c r="E236" s="68" t="s">
        <v>0</v>
      </c>
      <c r="F236" s="68" t="s">
        <v>0</v>
      </c>
      <c r="G236" s="68" t="s">
        <v>0</v>
      </c>
      <c r="H236" s="70" t="s">
        <v>0</v>
      </c>
      <c r="I236" s="70" t="s">
        <v>0</v>
      </c>
      <c r="J236" s="71" t="s">
        <v>0</v>
      </c>
      <c r="K236" s="72"/>
      <c r="L236" s="71" t="s">
        <v>0</v>
      </c>
      <c r="M236" s="69">
        <f>M237</f>
        <v>76286743.730000004</v>
      </c>
      <c r="N236" s="69">
        <f t="shared" ref="N236:O240" si="90">N237</f>
        <v>2189926.7799999998</v>
      </c>
      <c r="O236" s="125">
        <f t="shared" si="90"/>
        <v>2189926.7799999998</v>
      </c>
      <c r="P236" s="157">
        <f t="shared" si="73"/>
        <v>2.8706517973171846E-2</v>
      </c>
    </row>
    <row r="237" spans="1:18" ht="31.2" x14ac:dyDescent="0.25">
      <c r="A237" s="26" t="s">
        <v>31</v>
      </c>
      <c r="B237" s="68" t="s">
        <v>102</v>
      </c>
      <c r="C237" s="68" t="s">
        <v>15</v>
      </c>
      <c r="D237" s="68" t="s">
        <v>34</v>
      </c>
      <c r="E237" s="68" t="s">
        <v>32</v>
      </c>
      <c r="F237" s="68" t="s">
        <v>0</v>
      </c>
      <c r="G237" s="68" t="s">
        <v>0</v>
      </c>
      <c r="H237" s="70" t="s">
        <v>0</v>
      </c>
      <c r="I237" s="70" t="s">
        <v>0</v>
      </c>
      <c r="J237" s="71" t="s">
        <v>0</v>
      </c>
      <c r="K237" s="72"/>
      <c r="L237" s="71" t="s">
        <v>0</v>
      </c>
      <c r="M237" s="69">
        <f>M238</f>
        <v>76286743.730000004</v>
      </c>
      <c r="N237" s="69">
        <f t="shared" si="90"/>
        <v>2189926.7799999998</v>
      </c>
      <c r="O237" s="125">
        <f t="shared" si="90"/>
        <v>2189926.7799999998</v>
      </c>
      <c r="P237" s="157">
        <f t="shared" si="73"/>
        <v>2.8706517973171846E-2</v>
      </c>
    </row>
    <row r="238" spans="1:18" ht="15.6" x14ac:dyDescent="0.25">
      <c r="A238" s="77" t="s">
        <v>105</v>
      </c>
      <c r="B238" s="68" t="s">
        <v>102</v>
      </c>
      <c r="C238" s="68" t="s">
        <v>15</v>
      </c>
      <c r="D238" s="68" t="s">
        <v>34</v>
      </c>
      <c r="E238" s="68" t="s">
        <v>32</v>
      </c>
      <c r="F238" s="68" t="s">
        <v>106</v>
      </c>
      <c r="G238" s="68" t="s">
        <v>0</v>
      </c>
      <c r="H238" s="68" t="s">
        <v>0</v>
      </c>
      <c r="I238" s="68" t="s">
        <v>0</v>
      </c>
      <c r="J238" s="73" t="s">
        <v>0</v>
      </c>
      <c r="K238" s="74"/>
      <c r="L238" s="73" t="s">
        <v>0</v>
      </c>
      <c r="M238" s="69">
        <f>M239</f>
        <v>76286743.730000004</v>
      </c>
      <c r="N238" s="69">
        <f t="shared" si="90"/>
        <v>2189926.7799999998</v>
      </c>
      <c r="O238" s="125">
        <f t="shared" si="90"/>
        <v>2189926.7799999998</v>
      </c>
      <c r="P238" s="157">
        <f t="shared" si="73"/>
        <v>2.8706517973171846E-2</v>
      </c>
    </row>
    <row r="239" spans="1:18" ht="15.6" x14ac:dyDescent="0.25">
      <c r="A239" s="77" t="s">
        <v>107</v>
      </c>
      <c r="B239" s="68" t="s">
        <v>102</v>
      </c>
      <c r="C239" s="68" t="s">
        <v>15</v>
      </c>
      <c r="D239" s="68" t="s">
        <v>34</v>
      </c>
      <c r="E239" s="68" t="s">
        <v>32</v>
      </c>
      <c r="F239" s="68" t="s">
        <v>106</v>
      </c>
      <c r="G239" s="68" t="s">
        <v>63</v>
      </c>
      <c r="H239" s="68" t="s">
        <v>0</v>
      </c>
      <c r="I239" s="68" t="s">
        <v>0</v>
      </c>
      <c r="J239" s="73" t="s">
        <v>0</v>
      </c>
      <c r="K239" s="74"/>
      <c r="L239" s="73" t="s">
        <v>0</v>
      </c>
      <c r="M239" s="69">
        <f>M240</f>
        <v>76286743.730000004</v>
      </c>
      <c r="N239" s="69">
        <f t="shared" si="90"/>
        <v>2189926.7799999998</v>
      </c>
      <c r="O239" s="125">
        <f t="shared" si="90"/>
        <v>2189926.7799999998</v>
      </c>
      <c r="P239" s="157">
        <f t="shared" si="73"/>
        <v>2.8706517973171846E-2</v>
      </c>
    </row>
    <row r="240" spans="1:18" ht="31.2" x14ac:dyDescent="0.25">
      <c r="A240" s="26" t="s">
        <v>204</v>
      </c>
      <c r="B240" s="68" t="s">
        <v>102</v>
      </c>
      <c r="C240" s="68" t="s">
        <v>15</v>
      </c>
      <c r="D240" s="68" t="s">
        <v>34</v>
      </c>
      <c r="E240" s="68" t="s">
        <v>32</v>
      </c>
      <c r="F240" s="68" t="s">
        <v>106</v>
      </c>
      <c r="G240" s="68" t="s">
        <v>63</v>
      </c>
      <c r="H240" s="68" t="s">
        <v>200</v>
      </c>
      <c r="I240" s="70" t="s">
        <v>0</v>
      </c>
      <c r="J240" s="71" t="s">
        <v>0</v>
      </c>
      <c r="K240" s="72"/>
      <c r="L240" s="71" t="s">
        <v>0</v>
      </c>
      <c r="M240" s="69">
        <f>M241</f>
        <v>76286743.730000004</v>
      </c>
      <c r="N240" s="69">
        <f t="shared" si="90"/>
        <v>2189926.7799999998</v>
      </c>
      <c r="O240" s="125">
        <f t="shared" si="90"/>
        <v>2189926.7799999998</v>
      </c>
      <c r="P240" s="157">
        <f t="shared" si="73"/>
        <v>2.8706517973171846E-2</v>
      </c>
    </row>
    <row r="241" spans="1:18" ht="62.4" x14ac:dyDescent="0.25">
      <c r="A241" s="26" t="s">
        <v>195</v>
      </c>
      <c r="B241" s="68" t="s">
        <v>102</v>
      </c>
      <c r="C241" s="68" t="s">
        <v>15</v>
      </c>
      <c r="D241" s="68" t="s">
        <v>34</v>
      </c>
      <c r="E241" s="68" t="s">
        <v>32</v>
      </c>
      <c r="F241" s="68" t="s">
        <v>106</v>
      </c>
      <c r="G241" s="68" t="s">
        <v>63</v>
      </c>
      <c r="H241" s="68" t="s">
        <v>200</v>
      </c>
      <c r="I241" s="68" t="s">
        <v>189</v>
      </c>
      <c r="J241" s="73" t="s">
        <v>0</v>
      </c>
      <c r="K241" s="23"/>
      <c r="L241" s="73" t="s">
        <v>0</v>
      </c>
      <c r="M241" s="69">
        <f>M242+M246+M252+M248+M250</f>
        <v>76286743.730000004</v>
      </c>
      <c r="N241" s="69">
        <f>N242+N246+N252+N248+N250</f>
        <v>2189926.7799999998</v>
      </c>
      <c r="O241" s="125">
        <f>O242+O246+O252+O248+O250</f>
        <v>2189926.7799999998</v>
      </c>
      <c r="P241" s="157">
        <f t="shared" si="73"/>
        <v>2.8706517973171846E-2</v>
      </c>
    </row>
    <row r="242" spans="1:18" ht="15.6" x14ac:dyDescent="0.25">
      <c r="A242" s="26" t="s">
        <v>163</v>
      </c>
      <c r="B242" s="86" t="s">
        <v>0</v>
      </c>
      <c r="C242" s="86" t="s">
        <v>0</v>
      </c>
      <c r="D242" s="86" t="s">
        <v>0</v>
      </c>
      <c r="E242" s="86" t="s">
        <v>0</v>
      </c>
      <c r="F242" s="86" t="s">
        <v>0</v>
      </c>
      <c r="G242" s="86" t="s">
        <v>0</v>
      </c>
      <c r="H242" s="86" t="s">
        <v>0</v>
      </c>
      <c r="I242" s="86" t="s">
        <v>0</v>
      </c>
      <c r="J242" s="86" t="s">
        <v>0</v>
      </c>
      <c r="K242" s="184"/>
      <c r="L242" s="86" t="s">
        <v>0</v>
      </c>
      <c r="M242" s="69">
        <f>M243+M244+M245</f>
        <v>41324367.430000007</v>
      </c>
      <c r="N242" s="69">
        <f t="shared" ref="N242:O242" si="91">N243+N244+N245</f>
        <v>2189926.7799999998</v>
      </c>
      <c r="O242" s="125">
        <f t="shared" si="91"/>
        <v>2189926.7799999998</v>
      </c>
      <c r="P242" s="157">
        <f t="shared" si="73"/>
        <v>5.2993594728571493E-2</v>
      </c>
    </row>
    <row r="243" spans="1:18" ht="31.2" x14ac:dyDescent="0.25">
      <c r="A243" s="60" t="s">
        <v>229</v>
      </c>
      <c r="B243" s="83" t="s">
        <v>102</v>
      </c>
      <c r="C243" s="83" t="s">
        <v>15</v>
      </c>
      <c r="D243" s="83" t="s">
        <v>34</v>
      </c>
      <c r="E243" s="83" t="s">
        <v>32</v>
      </c>
      <c r="F243" s="83" t="s">
        <v>106</v>
      </c>
      <c r="G243" s="83" t="s">
        <v>63</v>
      </c>
      <c r="H243" s="83" t="s">
        <v>200</v>
      </c>
      <c r="I243" s="83" t="s">
        <v>189</v>
      </c>
      <c r="J243" s="84" t="s">
        <v>225</v>
      </c>
      <c r="K243" s="185">
        <v>6782.5</v>
      </c>
      <c r="L243" s="84" t="s">
        <v>59</v>
      </c>
      <c r="M243" s="85">
        <f>15325182+19568006.42</f>
        <v>34893188.420000002</v>
      </c>
      <c r="N243" s="85">
        <v>2189926.7799999998</v>
      </c>
      <c r="O243" s="130">
        <v>2189926.7799999998</v>
      </c>
      <c r="P243" s="157">
        <f t="shared" si="73"/>
        <v>6.2760867640997295E-2</v>
      </c>
    </row>
    <row r="244" spans="1:18" s="55" customFormat="1" ht="46.8" x14ac:dyDescent="0.25">
      <c r="A244" s="60" t="s">
        <v>368</v>
      </c>
      <c r="B244" s="83" t="s">
        <v>102</v>
      </c>
      <c r="C244" s="83" t="s">
        <v>15</v>
      </c>
      <c r="D244" s="83" t="s">
        <v>34</v>
      </c>
      <c r="E244" s="83" t="s">
        <v>32</v>
      </c>
      <c r="F244" s="83" t="s">
        <v>106</v>
      </c>
      <c r="G244" s="83" t="s">
        <v>63</v>
      </c>
      <c r="H244" s="83" t="s">
        <v>200</v>
      </c>
      <c r="I244" s="83" t="s">
        <v>189</v>
      </c>
      <c r="J244" s="84" t="s">
        <v>410</v>
      </c>
      <c r="K244" s="185">
        <v>58.1</v>
      </c>
      <c r="L244" s="84" t="s">
        <v>59</v>
      </c>
      <c r="M244" s="85">
        <v>3343912.42</v>
      </c>
      <c r="N244" s="85">
        <v>0</v>
      </c>
      <c r="O244" s="130">
        <v>0</v>
      </c>
      <c r="P244" s="157">
        <f t="shared" si="73"/>
        <v>0</v>
      </c>
      <c r="Q244" s="54"/>
      <c r="R244" s="54"/>
    </row>
    <row r="245" spans="1:18" s="55" customFormat="1" ht="31.2" x14ac:dyDescent="0.25">
      <c r="A245" s="60" t="s">
        <v>369</v>
      </c>
      <c r="B245" s="83" t="s">
        <v>102</v>
      </c>
      <c r="C245" s="83" t="s">
        <v>15</v>
      </c>
      <c r="D245" s="83" t="s">
        <v>34</v>
      </c>
      <c r="E245" s="83" t="s">
        <v>32</v>
      </c>
      <c r="F245" s="83" t="s">
        <v>106</v>
      </c>
      <c r="G245" s="83" t="s">
        <v>63</v>
      </c>
      <c r="H245" s="83" t="s">
        <v>200</v>
      </c>
      <c r="I245" s="83" t="s">
        <v>189</v>
      </c>
      <c r="J245" s="84" t="s">
        <v>410</v>
      </c>
      <c r="K245" s="185">
        <v>843</v>
      </c>
      <c r="L245" s="84" t="s">
        <v>59</v>
      </c>
      <c r="M245" s="85">
        <v>3087266.59</v>
      </c>
      <c r="N245" s="85">
        <v>0</v>
      </c>
      <c r="O245" s="130">
        <v>0</v>
      </c>
      <c r="P245" s="157">
        <f t="shared" si="73"/>
        <v>0</v>
      </c>
      <c r="Q245" s="54"/>
      <c r="R245" s="54"/>
    </row>
    <row r="246" spans="1:18" s="59" customFormat="1" ht="15.6" x14ac:dyDescent="0.25">
      <c r="A246" s="26" t="s">
        <v>302</v>
      </c>
      <c r="B246" s="68"/>
      <c r="C246" s="68"/>
      <c r="D246" s="68"/>
      <c r="E246" s="68"/>
      <c r="F246" s="68"/>
      <c r="G246" s="68"/>
      <c r="H246" s="68"/>
      <c r="I246" s="68"/>
      <c r="J246" s="73"/>
      <c r="K246" s="23"/>
      <c r="L246" s="73"/>
      <c r="M246" s="69">
        <f>M247</f>
        <v>3481208.5</v>
      </c>
      <c r="N246" s="69">
        <f t="shared" ref="N246:O246" si="92">N247</f>
        <v>0</v>
      </c>
      <c r="O246" s="125">
        <f t="shared" si="92"/>
        <v>0</v>
      </c>
      <c r="P246" s="157">
        <f t="shared" si="73"/>
        <v>0</v>
      </c>
      <c r="Q246" s="58"/>
      <c r="R246" s="58"/>
    </row>
    <row r="247" spans="1:18" s="55" customFormat="1" ht="31.2" x14ac:dyDescent="0.25">
      <c r="A247" s="60" t="s">
        <v>336</v>
      </c>
      <c r="B247" s="83" t="s">
        <v>102</v>
      </c>
      <c r="C247" s="83" t="s">
        <v>15</v>
      </c>
      <c r="D247" s="83" t="s">
        <v>34</v>
      </c>
      <c r="E247" s="83" t="s">
        <v>32</v>
      </c>
      <c r="F247" s="83" t="s">
        <v>106</v>
      </c>
      <c r="G247" s="83" t="s">
        <v>63</v>
      </c>
      <c r="H247" s="83" t="s">
        <v>200</v>
      </c>
      <c r="I247" s="83" t="s">
        <v>189</v>
      </c>
      <c r="J247" s="84" t="s">
        <v>225</v>
      </c>
      <c r="K247" s="185">
        <v>623</v>
      </c>
      <c r="L247" s="84" t="s">
        <v>59</v>
      </c>
      <c r="M247" s="85">
        <f>1900000+1581208.5</f>
        <v>3481208.5</v>
      </c>
      <c r="N247" s="85">
        <v>0</v>
      </c>
      <c r="O247" s="130">
        <v>0</v>
      </c>
      <c r="P247" s="157">
        <f t="shared" ref="P247:P309" si="93">O247/M247</f>
        <v>0</v>
      </c>
      <c r="Q247" s="54"/>
      <c r="R247" s="54"/>
    </row>
    <row r="248" spans="1:18" s="76" customFormat="1" ht="15.6" x14ac:dyDescent="0.25">
      <c r="A248" s="26" t="s">
        <v>370</v>
      </c>
      <c r="B248" s="68"/>
      <c r="C248" s="68"/>
      <c r="D248" s="68"/>
      <c r="E248" s="68"/>
      <c r="F248" s="68"/>
      <c r="G248" s="68"/>
      <c r="H248" s="68"/>
      <c r="I248" s="68"/>
      <c r="J248" s="73"/>
      <c r="K248" s="23"/>
      <c r="L248" s="73"/>
      <c r="M248" s="69">
        <f>M249</f>
        <v>1904456.8</v>
      </c>
      <c r="N248" s="69">
        <f t="shared" ref="N248:O248" si="94">N249</f>
        <v>0</v>
      </c>
      <c r="O248" s="125">
        <f t="shared" si="94"/>
        <v>0</v>
      </c>
      <c r="P248" s="157">
        <f t="shared" si="93"/>
        <v>0</v>
      </c>
      <c r="Q248" s="75"/>
      <c r="R248" s="75"/>
    </row>
    <row r="249" spans="1:18" s="55" customFormat="1" ht="46.8" x14ac:dyDescent="0.25">
      <c r="A249" s="60" t="s">
        <v>371</v>
      </c>
      <c r="B249" s="83" t="s">
        <v>102</v>
      </c>
      <c r="C249" s="83" t="s">
        <v>15</v>
      </c>
      <c r="D249" s="83" t="s">
        <v>34</v>
      </c>
      <c r="E249" s="83" t="s">
        <v>32</v>
      </c>
      <c r="F249" s="83" t="s">
        <v>106</v>
      </c>
      <c r="G249" s="83" t="s">
        <v>63</v>
      </c>
      <c r="H249" s="83" t="s">
        <v>200</v>
      </c>
      <c r="I249" s="83" t="s">
        <v>189</v>
      </c>
      <c r="J249" s="84" t="s">
        <v>114</v>
      </c>
      <c r="K249" s="185">
        <v>1.714</v>
      </c>
      <c r="L249" s="84" t="s">
        <v>59</v>
      </c>
      <c r="M249" s="85">
        <v>1904456.8</v>
      </c>
      <c r="N249" s="85">
        <v>0</v>
      </c>
      <c r="O249" s="130">
        <v>0</v>
      </c>
      <c r="P249" s="157">
        <f t="shared" si="93"/>
        <v>0</v>
      </c>
      <c r="Q249" s="54"/>
      <c r="R249" s="54"/>
    </row>
    <row r="250" spans="1:18" ht="15.6" x14ac:dyDescent="0.25">
      <c r="A250" s="26" t="s">
        <v>171</v>
      </c>
      <c r="B250" s="86" t="s">
        <v>0</v>
      </c>
      <c r="C250" s="86" t="s">
        <v>0</v>
      </c>
      <c r="D250" s="86" t="s">
        <v>0</v>
      </c>
      <c r="E250" s="86" t="s">
        <v>0</v>
      </c>
      <c r="F250" s="86" t="s">
        <v>0</v>
      </c>
      <c r="G250" s="86" t="s">
        <v>0</v>
      </c>
      <c r="H250" s="86" t="s">
        <v>0</v>
      </c>
      <c r="I250" s="86" t="s">
        <v>0</v>
      </c>
      <c r="J250" s="86" t="s">
        <v>0</v>
      </c>
      <c r="K250" s="184"/>
      <c r="L250" s="86" t="s">
        <v>0</v>
      </c>
      <c r="M250" s="69">
        <f>M251</f>
        <v>2922181</v>
      </c>
      <c r="N250" s="69">
        <f t="shared" ref="N250:O250" si="95">N251</f>
        <v>0</v>
      </c>
      <c r="O250" s="125">
        <f t="shared" si="95"/>
        <v>0</v>
      </c>
      <c r="P250" s="157">
        <f t="shared" si="93"/>
        <v>0</v>
      </c>
    </row>
    <row r="251" spans="1:18" ht="31.2" x14ac:dyDescent="0.25">
      <c r="A251" s="60" t="s">
        <v>228</v>
      </c>
      <c r="B251" s="83" t="s">
        <v>102</v>
      </c>
      <c r="C251" s="83" t="s">
        <v>15</v>
      </c>
      <c r="D251" s="83" t="s">
        <v>34</v>
      </c>
      <c r="E251" s="83" t="s">
        <v>32</v>
      </c>
      <c r="F251" s="83" t="s">
        <v>106</v>
      </c>
      <c r="G251" s="83" t="s">
        <v>63</v>
      </c>
      <c r="H251" s="83" t="s">
        <v>200</v>
      </c>
      <c r="I251" s="83" t="s">
        <v>189</v>
      </c>
      <c r="J251" s="84" t="s">
        <v>152</v>
      </c>
      <c r="K251" s="185">
        <v>1</v>
      </c>
      <c r="L251" s="84" t="s">
        <v>59</v>
      </c>
      <c r="M251" s="85">
        <v>2922181</v>
      </c>
      <c r="N251" s="85">
        <v>0</v>
      </c>
      <c r="O251" s="130">
        <v>0</v>
      </c>
      <c r="P251" s="157">
        <f t="shared" si="93"/>
        <v>0</v>
      </c>
    </row>
    <row r="252" spans="1:18" ht="33.75" customHeight="1" x14ac:dyDescent="0.25">
      <c r="A252" s="26" t="s">
        <v>436</v>
      </c>
      <c r="B252" s="68"/>
      <c r="C252" s="68"/>
      <c r="D252" s="68"/>
      <c r="E252" s="68"/>
      <c r="F252" s="68"/>
      <c r="G252" s="68"/>
      <c r="H252" s="68"/>
      <c r="I252" s="68"/>
      <c r="J252" s="73"/>
      <c r="K252" s="23"/>
      <c r="L252" s="73"/>
      <c r="M252" s="69">
        <f>M253</f>
        <v>26654530</v>
      </c>
      <c r="N252" s="69">
        <f t="shared" ref="N252:O252" si="96">N253</f>
        <v>0</v>
      </c>
      <c r="O252" s="125">
        <f t="shared" si="96"/>
        <v>0</v>
      </c>
      <c r="P252" s="157">
        <f t="shared" si="93"/>
        <v>0</v>
      </c>
    </row>
    <row r="253" spans="1:18" ht="78" x14ac:dyDescent="0.25">
      <c r="A253" s="60" t="s">
        <v>372</v>
      </c>
      <c r="B253" s="83" t="s">
        <v>102</v>
      </c>
      <c r="C253" s="83" t="s">
        <v>15</v>
      </c>
      <c r="D253" s="83" t="s">
        <v>34</v>
      </c>
      <c r="E253" s="83" t="s">
        <v>32</v>
      </c>
      <c r="F253" s="83" t="s">
        <v>106</v>
      </c>
      <c r="G253" s="83" t="s">
        <v>63</v>
      </c>
      <c r="H253" s="83" t="s">
        <v>200</v>
      </c>
      <c r="I253" s="83" t="s">
        <v>189</v>
      </c>
      <c r="J253" s="84" t="s">
        <v>225</v>
      </c>
      <c r="K253" s="185">
        <v>5362</v>
      </c>
      <c r="L253" s="84" t="s">
        <v>59</v>
      </c>
      <c r="M253" s="85">
        <v>26654530</v>
      </c>
      <c r="N253" s="85">
        <v>0</v>
      </c>
      <c r="O253" s="130">
        <v>0</v>
      </c>
      <c r="P253" s="157">
        <f t="shared" si="93"/>
        <v>0</v>
      </c>
    </row>
    <row r="254" spans="1:18" ht="62.4" x14ac:dyDescent="0.25">
      <c r="A254" s="26" t="s">
        <v>227</v>
      </c>
      <c r="B254" s="68" t="s">
        <v>102</v>
      </c>
      <c r="C254" s="68" t="s">
        <v>15</v>
      </c>
      <c r="D254" s="68" t="s">
        <v>106</v>
      </c>
      <c r="E254" s="68" t="s">
        <v>0</v>
      </c>
      <c r="F254" s="68" t="s">
        <v>0</v>
      </c>
      <c r="G254" s="68" t="s">
        <v>0</v>
      </c>
      <c r="H254" s="70" t="s">
        <v>0</v>
      </c>
      <c r="I254" s="70" t="s">
        <v>0</v>
      </c>
      <c r="J254" s="71" t="s">
        <v>0</v>
      </c>
      <c r="K254" s="186"/>
      <c r="L254" s="71" t="s">
        <v>0</v>
      </c>
      <c r="M254" s="69">
        <f>M255</f>
        <v>274522556.39999998</v>
      </c>
      <c r="N254" s="69">
        <f t="shared" ref="N254:O258" si="97">N255</f>
        <v>2783276.89</v>
      </c>
      <c r="O254" s="125">
        <f t="shared" si="97"/>
        <v>2783276.89</v>
      </c>
      <c r="P254" s="157">
        <f t="shared" si="93"/>
        <v>1.0138609105564925E-2</v>
      </c>
    </row>
    <row r="255" spans="1:18" ht="31.2" x14ac:dyDescent="0.25">
      <c r="A255" s="26" t="s">
        <v>31</v>
      </c>
      <c r="B255" s="68" t="s">
        <v>102</v>
      </c>
      <c r="C255" s="68" t="s">
        <v>15</v>
      </c>
      <c r="D255" s="68" t="s">
        <v>106</v>
      </c>
      <c r="E255" s="68" t="s">
        <v>32</v>
      </c>
      <c r="F255" s="68" t="s">
        <v>0</v>
      </c>
      <c r="G255" s="68" t="s">
        <v>0</v>
      </c>
      <c r="H255" s="70" t="s">
        <v>0</v>
      </c>
      <c r="I255" s="70" t="s">
        <v>0</v>
      </c>
      <c r="J255" s="71" t="s">
        <v>0</v>
      </c>
      <c r="K255" s="72"/>
      <c r="L255" s="71" t="s">
        <v>0</v>
      </c>
      <c r="M255" s="69">
        <f>M256</f>
        <v>274522556.39999998</v>
      </c>
      <c r="N255" s="69">
        <f t="shared" si="97"/>
        <v>2783276.89</v>
      </c>
      <c r="O255" s="125">
        <f t="shared" si="97"/>
        <v>2783276.89</v>
      </c>
      <c r="P255" s="157">
        <f t="shared" si="93"/>
        <v>1.0138609105564925E-2</v>
      </c>
    </row>
    <row r="256" spans="1:18" ht="15.6" x14ac:dyDescent="0.25">
      <c r="A256" s="77" t="s">
        <v>105</v>
      </c>
      <c r="B256" s="68" t="s">
        <v>102</v>
      </c>
      <c r="C256" s="68" t="s">
        <v>15</v>
      </c>
      <c r="D256" s="68" t="s">
        <v>106</v>
      </c>
      <c r="E256" s="68" t="s">
        <v>32</v>
      </c>
      <c r="F256" s="68" t="s">
        <v>106</v>
      </c>
      <c r="G256" s="68" t="s">
        <v>0</v>
      </c>
      <c r="H256" s="68" t="s">
        <v>0</v>
      </c>
      <c r="I256" s="68" t="s">
        <v>0</v>
      </c>
      <c r="J256" s="73" t="s">
        <v>0</v>
      </c>
      <c r="K256" s="74"/>
      <c r="L256" s="73" t="s">
        <v>0</v>
      </c>
      <c r="M256" s="69">
        <f>M257</f>
        <v>274522556.39999998</v>
      </c>
      <c r="N256" s="69">
        <f t="shared" si="97"/>
        <v>2783276.89</v>
      </c>
      <c r="O256" s="125">
        <f t="shared" si="97"/>
        <v>2783276.89</v>
      </c>
      <c r="P256" s="157">
        <f t="shared" si="93"/>
        <v>1.0138609105564925E-2</v>
      </c>
    </row>
    <row r="257" spans="1:18" ht="15.6" x14ac:dyDescent="0.25">
      <c r="A257" s="77" t="s">
        <v>107</v>
      </c>
      <c r="B257" s="68" t="s">
        <v>102</v>
      </c>
      <c r="C257" s="68" t="s">
        <v>15</v>
      </c>
      <c r="D257" s="68" t="s">
        <v>106</v>
      </c>
      <c r="E257" s="68" t="s">
        <v>32</v>
      </c>
      <c r="F257" s="68" t="s">
        <v>106</v>
      </c>
      <c r="G257" s="68" t="s">
        <v>63</v>
      </c>
      <c r="H257" s="68" t="s">
        <v>0</v>
      </c>
      <c r="I257" s="68" t="s">
        <v>0</v>
      </c>
      <c r="J257" s="73" t="s">
        <v>0</v>
      </c>
      <c r="K257" s="74"/>
      <c r="L257" s="73" t="s">
        <v>0</v>
      </c>
      <c r="M257" s="69">
        <f>M258</f>
        <v>274522556.39999998</v>
      </c>
      <c r="N257" s="69">
        <f t="shared" si="97"/>
        <v>2783276.89</v>
      </c>
      <c r="O257" s="125">
        <f t="shared" si="97"/>
        <v>2783276.89</v>
      </c>
      <c r="P257" s="157">
        <f t="shared" si="93"/>
        <v>1.0138609105564925E-2</v>
      </c>
    </row>
    <row r="258" spans="1:18" ht="31.2" x14ac:dyDescent="0.25">
      <c r="A258" s="26" t="s">
        <v>204</v>
      </c>
      <c r="B258" s="68" t="s">
        <v>102</v>
      </c>
      <c r="C258" s="68" t="s">
        <v>15</v>
      </c>
      <c r="D258" s="68" t="s">
        <v>106</v>
      </c>
      <c r="E258" s="68" t="s">
        <v>32</v>
      </c>
      <c r="F258" s="68" t="s">
        <v>106</v>
      </c>
      <c r="G258" s="68" t="s">
        <v>63</v>
      </c>
      <c r="H258" s="68" t="s">
        <v>200</v>
      </c>
      <c r="I258" s="70" t="s">
        <v>0</v>
      </c>
      <c r="J258" s="71" t="s">
        <v>0</v>
      </c>
      <c r="K258" s="72"/>
      <c r="L258" s="71" t="s">
        <v>0</v>
      </c>
      <c r="M258" s="69">
        <f>M259</f>
        <v>274522556.39999998</v>
      </c>
      <c r="N258" s="69">
        <f t="shared" si="97"/>
        <v>2783276.89</v>
      </c>
      <c r="O258" s="125">
        <f t="shared" si="97"/>
        <v>2783276.89</v>
      </c>
      <c r="P258" s="157">
        <f t="shared" si="93"/>
        <v>1.0138609105564925E-2</v>
      </c>
    </row>
    <row r="259" spans="1:18" ht="62.4" x14ac:dyDescent="0.25">
      <c r="A259" s="26" t="s">
        <v>195</v>
      </c>
      <c r="B259" s="68" t="s">
        <v>102</v>
      </c>
      <c r="C259" s="68" t="s">
        <v>15</v>
      </c>
      <c r="D259" s="68" t="s">
        <v>106</v>
      </c>
      <c r="E259" s="68" t="s">
        <v>32</v>
      </c>
      <c r="F259" s="68" t="s">
        <v>106</v>
      </c>
      <c r="G259" s="68" t="s">
        <v>63</v>
      </c>
      <c r="H259" s="68" t="s">
        <v>200</v>
      </c>
      <c r="I259" s="68" t="s">
        <v>189</v>
      </c>
      <c r="J259" s="73" t="s">
        <v>0</v>
      </c>
      <c r="K259" s="74"/>
      <c r="L259" s="73" t="s">
        <v>0</v>
      </c>
      <c r="M259" s="69">
        <f>M260+M271+M273</f>
        <v>274522556.39999998</v>
      </c>
      <c r="N259" s="69">
        <f t="shared" ref="N259:O259" si="98">N260+N271+N273</f>
        <v>2783276.89</v>
      </c>
      <c r="O259" s="125">
        <f t="shared" si="98"/>
        <v>2783276.89</v>
      </c>
      <c r="P259" s="157">
        <f t="shared" si="93"/>
        <v>1.0138609105564925E-2</v>
      </c>
    </row>
    <row r="260" spans="1:18" ht="15.6" x14ac:dyDescent="0.25">
      <c r="A260" s="26" t="s">
        <v>163</v>
      </c>
      <c r="B260" s="86" t="s">
        <v>0</v>
      </c>
      <c r="C260" s="86" t="s">
        <v>0</v>
      </c>
      <c r="D260" s="86" t="s">
        <v>0</v>
      </c>
      <c r="E260" s="86" t="s">
        <v>0</v>
      </c>
      <c r="F260" s="86" t="s">
        <v>0</v>
      </c>
      <c r="G260" s="86" t="s">
        <v>0</v>
      </c>
      <c r="H260" s="86" t="s">
        <v>0</v>
      </c>
      <c r="I260" s="86" t="s">
        <v>0</v>
      </c>
      <c r="J260" s="86" t="s">
        <v>0</v>
      </c>
      <c r="K260" s="87"/>
      <c r="L260" s="86" t="s">
        <v>0</v>
      </c>
      <c r="M260" s="69">
        <f>M261+M262+M263+M264+M265+M266+M267+M268+M269+M270</f>
        <v>264602670.50999999</v>
      </c>
      <c r="N260" s="69">
        <f t="shared" ref="N260:O260" si="99">N261+N262+N263+N264+N265+N266+N267+N268+N269+N270</f>
        <v>0</v>
      </c>
      <c r="O260" s="125">
        <f t="shared" si="99"/>
        <v>0</v>
      </c>
      <c r="P260" s="157">
        <f t="shared" si="93"/>
        <v>0</v>
      </c>
    </row>
    <row r="261" spans="1:18" ht="31.2" x14ac:dyDescent="0.25">
      <c r="A261" s="60" t="s">
        <v>226</v>
      </c>
      <c r="B261" s="83" t="s">
        <v>102</v>
      </c>
      <c r="C261" s="83" t="s">
        <v>15</v>
      </c>
      <c r="D261" s="83" t="s">
        <v>106</v>
      </c>
      <c r="E261" s="83" t="s">
        <v>32</v>
      </c>
      <c r="F261" s="83" t="s">
        <v>106</v>
      </c>
      <c r="G261" s="83" t="s">
        <v>63</v>
      </c>
      <c r="H261" s="83" t="s">
        <v>200</v>
      </c>
      <c r="I261" s="83" t="s">
        <v>189</v>
      </c>
      <c r="J261" s="84" t="s">
        <v>225</v>
      </c>
      <c r="K261" s="79">
        <v>819</v>
      </c>
      <c r="L261" s="84" t="s">
        <v>59</v>
      </c>
      <c r="M261" s="85">
        <v>14401050</v>
      </c>
      <c r="N261" s="85">
        <v>0</v>
      </c>
      <c r="O261" s="130">
        <v>0</v>
      </c>
      <c r="P261" s="157">
        <f t="shared" si="93"/>
        <v>0</v>
      </c>
    </row>
    <row r="262" spans="1:18" s="55" customFormat="1" ht="46.8" x14ac:dyDescent="0.25">
      <c r="A262" s="60" t="s">
        <v>373</v>
      </c>
      <c r="B262" s="83" t="s">
        <v>102</v>
      </c>
      <c r="C262" s="83" t="s">
        <v>15</v>
      </c>
      <c r="D262" s="83" t="s">
        <v>106</v>
      </c>
      <c r="E262" s="83" t="s">
        <v>32</v>
      </c>
      <c r="F262" s="83" t="s">
        <v>106</v>
      </c>
      <c r="G262" s="83" t="s">
        <v>63</v>
      </c>
      <c r="H262" s="83" t="s">
        <v>200</v>
      </c>
      <c r="I262" s="83" t="s">
        <v>189</v>
      </c>
      <c r="J262" s="84" t="s">
        <v>410</v>
      </c>
      <c r="K262" s="79">
        <v>934</v>
      </c>
      <c r="L262" s="84" t="s">
        <v>59</v>
      </c>
      <c r="M262" s="85">
        <v>2121389.15</v>
      </c>
      <c r="N262" s="85">
        <v>0</v>
      </c>
      <c r="O262" s="130">
        <v>0</v>
      </c>
      <c r="P262" s="157">
        <f t="shared" si="93"/>
        <v>0</v>
      </c>
      <c r="Q262" s="54">
        <f>K261+K262+K263+K264+K265+K266+K267+K268+K269+K270+K272+K274</f>
        <v>6520.1</v>
      </c>
      <c r="R262" s="54"/>
    </row>
    <row r="263" spans="1:18" s="55" customFormat="1" ht="93.6" x14ac:dyDescent="0.25">
      <c r="A263" s="60" t="s">
        <v>376</v>
      </c>
      <c r="B263" s="83" t="s">
        <v>102</v>
      </c>
      <c r="C263" s="83" t="s">
        <v>15</v>
      </c>
      <c r="D263" s="83" t="s">
        <v>106</v>
      </c>
      <c r="E263" s="83" t="s">
        <v>32</v>
      </c>
      <c r="F263" s="83" t="s">
        <v>106</v>
      </c>
      <c r="G263" s="83" t="s">
        <v>63</v>
      </c>
      <c r="H263" s="83" t="s">
        <v>200</v>
      </c>
      <c r="I263" s="83" t="s">
        <v>189</v>
      </c>
      <c r="J263" s="84" t="s">
        <v>225</v>
      </c>
      <c r="K263" s="79">
        <v>529</v>
      </c>
      <c r="L263" s="84" t="s">
        <v>59</v>
      </c>
      <c r="M263" s="85">
        <v>65102831.689999998</v>
      </c>
      <c r="N263" s="85">
        <v>0</v>
      </c>
      <c r="O263" s="130">
        <v>0</v>
      </c>
      <c r="P263" s="157">
        <f t="shared" si="93"/>
        <v>0</v>
      </c>
      <c r="Q263" s="54"/>
      <c r="R263" s="54"/>
    </row>
    <row r="264" spans="1:18" s="55" customFormat="1" ht="93.6" x14ac:dyDescent="0.25">
      <c r="A264" s="60" t="s">
        <v>377</v>
      </c>
      <c r="B264" s="83" t="s">
        <v>102</v>
      </c>
      <c r="C264" s="83" t="s">
        <v>15</v>
      </c>
      <c r="D264" s="83" t="s">
        <v>106</v>
      </c>
      <c r="E264" s="83" t="s">
        <v>32</v>
      </c>
      <c r="F264" s="83" t="s">
        <v>106</v>
      </c>
      <c r="G264" s="83" t="s">
        <v>63</v>
      </c>
      <c r="H264" s="83" t="s">
        <v>200</v>
      </c>
      <c r="I264" s="83" t="s">
        <v>189</v>
      </c>
      <c r="J264" s="84" t="s">
        <v>225</v>
      </c>
      <c r="K264" s="79">
        <v>617.6</v>
      </c>
      <c r="L264" s="84" t="s">
        <v>59</v>
      </c>
      <c r="M264" s="85">
        <v>67967660.909999996</v>
      </c>
      <c r="N264" s="85">
        <v>0</v>
      </c>
      <c r="O264" s="130">
        <v>0</v>
      </c>
      <c r="P264" s="157">
        <f t="shared" si="93"/>
        <v>0</v>
      </c>
      <c r="Q264" s="54"/>
      <c r="R264" s="54"/>
    </row>
    <row r="265" spans="1:18" s="55" customFormat="1" ht="78" x14ac:dyDescent="0.25">
      <c r="A265" s="60" t="s">
        <v>378</v>
      </c>
      <c r="B265" s="83" t="s">
        <v>102</v>
      </c>
      <c r="C265" s="83" t="s">
        <v>15</v>
      </c>
      <c r="D265" s="83" t="s">
        <v>106</v>
      </c>
      <c r="E265" s="83" t="s">
        <v>32</v>
      </c>
      <c r="F265" s="83" t="s">
        <v>106</v>
      </c>
      <c r="G265" s="83" t="s">
        <v>63</v>
      </c>
      <c r="H265" s="83" t="s">
        <v>200</v>
      </c>
      <c r="I265" s="83" t="s">
        <v>189</v>
      </c>
      <c r="J265" s="84" t="s">
        <v>410</v>
      </c>
      <c r="K265" s="79">
        <v>209</v>
      </c>
      <c r="L265" s="84" t="s">
        <v>59</v>
      </c>
      <c r="M265" s="85">
        <v>27342183.41</v>
      </c>
      <c r="N265" s="85">
        <v>0</v>
      </c>
      <c r="O265" s="130">
        <v>0</v>
      </c>
      <c r="P265" s="157">
        <f t="shared" si="93"/>
        <v>0</v>
      </c>
      <c r="Q265" s="54"/>
      <c r="R265" s="54"/>
    </row>
    <row r="266" spans="1:18" s="55" customFormat="1" ht="46.8" x14ac:dyDescent="0.25">
      <c r="A266" s="60" t="s">
        <v>379</v>
      </c>
      <c r="B266" s="83" t="s">
        <v>102</v>
      </c>
      <c r="C266" s="83" t="s">
        <v>15</v>
      </c>
      <c r="D266" s="83" t="s">
        <v>106</v>
      </c>
      <c r="E266" s="83" t="s">
        <v>32</v>
      </c>
      <c r="F266" s="83" t="s">
        <v>106</v>
      </c>
      <c r="G266" s="83" t="s">
        <v>63</v>
      </c>
      <c r="H266" s="83" t="s">
        <v>200</v>
      </c>
      <c r="I266" s="83" t="s">
        <v>189</v>
      </c>
      <c r="J266" s="84" t="s">
        <v>410</v>
      </c>
      <c r="K266" s="79">
        <v>228</v>
      </c>
      <c r="L266" s="84" t="s">
        <v>59</v>
      </c>
      <c r="M266" s="85">
        <v>53353235.689999998</v>
      </c>
      <c r="N266" s="85">
        <v>0</v>
      </c>
      <c r="O266" s="130">
        <v>0</v>
      </c>
      <c r="P266" s="157">
        <f t="shared" si="93"/>
        <v>0</v>
      </c>
      <c r="Q266" s="54"/>
      <c r="R266" s="54"/>
    </row>
    <row r="267" spans="1:18" s="55" customFormat="1" ht="62.4" x14ac:dyDescent="0.25">
      <c r="A267" s="60" t="s">
        <v>380</v>
      </c>
      <c r="B267" s="83" t="s">
        <v>102</v>
      </c>
      <c r="C267" s="83" t="s">
        <v>15</v>
      </c>
      <c r="D267" s="83" t="s">
        <v>106</v>
      </c>
      <c r="E267" s="83" t="s">
        <v>32</v>
      </c>
      <c r="F267" s="83" t="s">
        <v>106</v>
      </c>
      <c r="G267" s="83" t="s">
        <v>63</v>
      </c>
      <c r="H267" s="83" t="s">
        <v>200</v>
      </c>
      <c r="I267" s="83" t="s">
        <v>189</v>
      </c>
      <c r="J267" s="84" t="s">
        <v>410</v>
      </c>
      <c r="K267" s="79">
        <v>108</v>
      </c>
      <c r="L267" s="84" t="s">
        <v>59</v>
      </c>
      <c r="M267" s="85">
        <v>3278620.94</v>
      </c>
      <c r="N267" s="85">
        <v>0</v>
      </c>
      <c r="O267" s="130">
        <v>0</v>
      </c>
      <c r="P267" s="157">
        <f t="shared" si="93"/>
        <v>0</v>
      </c>
      <c r="Q267" s="54"/>
      <c r="R267" s="54"/>
    </row>
    <row r="268" spans="1:18" s="55" customFormat="1" ht="46.8" x14ac:dyDescent="0.25">
      <c r="A268" s="60" t="s">
        <v>381</v>
      </c>
      <c r="B268" s="83" t="s">
        <v>102</v>
      </c>
      <c r="C268" s="83" t="s">
        <v>15</v>
      </c>
      <c r="D268" s="83" t="s">
        <v>106</v>
      </c>
      <c r="E268" s="83" t="s">
        <v>32</v>
      </c>
      <c r="F268" s="83" t="s">
        <v>106</v>
      </c>
      <c r="G268" s="83" t="s">
        <v>63</v>
      </c>
      <c r="H268" s="83" t="s">
        <v>200</v>
      </c>
      <c r="I268" s="83" t="s">
        <v>189</v>
      </c>
      <c r="J268" s="84" t="s">
        <v>225</v>
      </c>
      <c r="K268" s="79">
        <v>191</v>
      </c>
      <c r="L268" s="84" t="s">
        <v>59</v>
      </c>
      <c r="M268" s="85">
        <v>19929457.399999999</v>
      </c>
      <c r="N268" s="85">
        <v>0</v>
      </c>
      <c r="O268" s="130">
        <v>0</v>
      </c>
      <c r="P268" s="157">
        <f t="shared" si="93"/>
        <v>0</v>
      </c>
      <c r="Q268" s="54"/>
      <c r="R268" s="54"/>
    </row>
    <row r="269" spans="1:18" s="55" customFormat="1" ht="78" x14ac:dyDescent="0.25">
      <c r="A269" s="60" t="s">
        <v>382</v>
      </c>
      <c r="B269" s="83" t="s">
        <v>102</v>
      </c>
      <c r="C269" s="83" t="s">
        <v>15</v>
      </c>
      <c r="D269" s="83" t="s">
        <v>106</v>
      </c>
      <c r="E269" s="83" t="s">
        <v>32</v>
      </c>
      <c r="F269" s="83" t="s">
        <v>106</v>
      </c>
      <c r="G269" s="83" t="s">
        <v>63</v>
      </c>
      <c r="H269" s="83" t="s">
        <v>200</v>
      </c>
      <c r="I269" s="83" t="s">
        <v>189</v>
      </c>
      <c r="J269" s="84" t="s">
        <v>410</v>
      </c>
      <c r="K269" s="79">
        <v>1441</v>
      </c>
      <c r="L269" s="84" t="s">
        <v>59</v>
      </c>
      <c r="M269" s="85">
        <v>2647226.4500000002</v>
      </c>
      <c r="N269" s="85">
        <v>0</v>
      </c>
      <c r="O269" s="130">
        <v>0</v>
      </c>
      <c r="P269" s="157">
        <f t="shared" si="93"/>
        <v>0</v>
      </c>
      <c r="Q269" s="54"/>
      <c r="R269" s="54"/>
    </row>
    <row r="270" spans="1:18" s="55" customFormat="1" ht="62.4" x14ac:dyDescent="0.25">
      <c r="A270" s="60" t="s">
        <v>383</v>
      </c>
      <c r="B270" s="83" t="s">
        <v>102</v>
      </c>
      <c r="C270" s="83" t="s">
        <v>15</v>
      </c>
      <c r="D270" s="83" t="s">
        <v>106</v>
      </c>
      <c r="E270" s="83" t="s">
        <v>32</v>
      </c>
      <c r="F270" s="83" t="s">
        <v>106</v>
      </c>
      <c r="G270" s="83" t="s">
        <v>63</v>
      </c>
      <c r="H270" s="83" t="s">
        <v>200</v>
      </c>
      <c r="I270" s="83" t="s">
        <v>189</v>
      </c>
      <c r="J270" s="84" t="s">
        <v>410</v>
      </c>
      <c r="K270" s="79">
        <v>83.5</v>
      </c>
      <c r="L270" s="84" t="s">
        <v>59</v>
      </c>
      <c r="M270" s="85">
        <v>8459014.8699999992</v>
      </c>
      <c r="N270" s="85">
        <v>0</v>
      </c>
      <c r="O270" s="130">
        <v>0</v>
      </c>
      <c r="P270" s="157">
        <f t="shared" si="93"/>
        <v>0</v>
      </c>
      <c r="Q270" s="54"/>
      <c r="R270" s="54"/>
    </row>
    <row r="271" spans="1:18" s="36" customFormat="1" ht="31.2" x14ac:dyDescent="0.25">
      <c r="A271" s="26" t="s">
        <v>243</v>
      </c>
      <c r="B271" s="68"/>
      <c r="C271" s="68"/>
      <c r="D271" s="68"/>
      <c r="E271" s="68"/>
      <c r="F271" s="68"/>
      <c r="G271" s="68"/>
      <c r="H271" s="68"/>
      <c r="I271" s="68"/>
      <c r="J271" s="73"/>
      <c r="K271" s="74"/>
      <c r="L271" s="73"/>
      <c r="M271" s="69">
        <f>M272</f>
        <v>7136609</v>
      </c>
      <c r="N271" s="69">
        <f t="shared" ref="N271:O271" si="100">N272</f>
        <v>0</v>
      </c>
      <c r="O271" s="125">
        <f t="shared" si="100"/>
        <v>0</v>
      </c>
      <c r="P271" s="157">
        <f t="shared" si="93"/>
        <v>0</v>
      </c>
      <c r="Q271" s="37"/>
      <c r="R271" s="37"/>
    </row>
    <row r="272" spans="1:18" s="55" customFormat="1" ht="62.4" x14ac:dyDescent="0.25">
      <c r="A272" s="60" t="s">
        <v>374</v>
      </c>
      <c r="B272" s="83" t="s">
        <v>102</v>
      </c>
      <c r="C272" s="83" t="s">
        <v>15</v>
      </c>
      <c r="D272" s="83" t="s">
        <v>106</v>
      </c>
      <c r="E272" s="83" t="s">
        <v>32</v>
      </c>
      <c r="F272" s="83" t="s">
        <v>106</v>
      </c>
      <c r="G272" s="83" t="s">
        <v>63</v>
      </c>
      <c r="H272" s="83" t="s">
        <v>200</v>
      </c>
      <c r="I272" s="83" t="s">
        <v>189</v>
      </c>
      <c r="J272" s="84" t="s">
        <v>225</v>
      </c>
      <c r="K272" s="79">
        <v>618</v>
      </c>
      <c r="L272" s="84" t="s">
        <v>59</v>
      </c>
      <c r="M272" s="85">
        <v>7136609</v>
      </c>
      <c r="N272" s="85">
        <v>0</v>
      </c>
      <c r="O272" s="130">
        <v>0</v>
      </c>
      <c r="P272" s="157">
        <f t="shared" si="93"/>
        <v>0</v>
      </c>
      <c r="Q272" s="54"/>
      <c r="R272" s="54"/>
    </row>
    <row r="273" spans="1:18" s="36" customFormat="1" ht="31.2" x14ac:dyDescent="0.25">
      <c r="A273" s="26" t="s">
        <v>298</v>
      </c>
      <c r="B273" s="68"/>
      <c r="C273" s="68"/>
      <c r="D273" s="68"/>
      <c r="E273" s="68"/>
      <c r="F273" s="68"/>
      <c r="G273" s="68"/>
      <c r="H273" s="68"/>
      <c r="I273" s="68"/>
      <c r="J273" s="73"/>
      <c r="K273" s="74"/>
      <c r="L273" s="73"/>
      <c r="M273" s="69">
        <f>M274</f>
        <v>2783276.89</v>
      </c>
      <c r="N273" s="69">
        <f t="shared" ref="N273:O273" si="101">N274</f>
        <v>2783276.89</v>
      </c>
      <c r="O273" s="125">
        <f t="shared" si="101"/>
        <v>2783276.89</v>
      </c>
      <c r="P273" s="157">
        <f t="shared" si="93"/>
        <v>1</v>
      </c>
      <c r="Q273" s="37"/>
      <c r="R273" s="37"/>
    </row>
    <row r="274" spans="1:18" s="55" customFormat="1" ht="46.8" x14ac:dyDescent="0.25">
      <c r="A274" s="60" t="s">
        <v>375</v>
      </c>
      <c r="B274" s="83" t="s">
        <v>102</v>
      </c>
      <c r="C274" s="83" t="s">
        <v>15</v>
      </c>
      <c r="D274" s="83" t="s">
        <v>106</v>
      </c>
      <c r="E274" s="83" t="s">
        <v>32</v>
      </c>
      <c r="F274" s="83" t="s">
        <v>106</v>
      </c>
      <c r="G274" s="83" t="s">
        <v>63</v>
      </c>
      <c r="H274" s="83" t="s">
        <v>200</v>
      </c>
      <c r="I274" s="83" t="s">
        <v>189</v>
      </c>
      <c r="J274" s="84" t="s">
        <v>225</v>
      </c>
      <c r="K274" s="79">
        <v>742</v>
      </c>
      <c r="L274" s="84" t="s">
        <v>59</v>
      </c>
      <c r="M274" s="85">
        <v>2783276.89</v>
      </c>
      <c r="N274" s="85">
        <v>2783276.89</v>
      </c>
      <c r="O274" s="130">
        <v>2783276.89</v>
      </c>
      <c r="P274" s="157">
        <f t="shared" si="93"/>
        <v>1</v>
      </c>
      <c r="Q274" s="54"/>
      <c r="R274" s="54"/>
    </row>
    <row r="275" spans="1:18" ht="46.8" x14ac:dyDescent="0.25">
      <c r="A275" s="26" t="s">
        <v>110</v>
      </c>
      <c r="B275" s="68" t="s">
        <v>102</v>
      </c>
      <c r="C275" s="68" t="s">
        <v>15</v>
      </c>
      <c r="D275" s="68" t="s">
        <v>86</v>
      </c>
      <c r="E275" s="68" t="s">
        <v>0</v>
      </c>
      <c r="F275" s="68" t="s">
        <v>0</v>
      </c>
      <c r="G275" s="68" t="s">
        <v>0</v>
      </c>
      <c r="H275" s="70" t="s">
        <v>0</v>
      </c>
      <c r="I275" s="70" t="s">
        <v>0</v>
      </c>
      <c r="J275" s="71" t="s">
        <v>0</v>
      </c>
      <c r="K275" s="72"/>
      <c r="L275" s="71" t="s">
        <v>0</v>
      </c>
      <c r="M275" s="69">
        <f>M276</f>
        <v>1393454641.6300001</v>
      </c>
      <c r="N275" s="69">
        <f t="shared" ref="N275:O277" si="102">N276</f>
        <v>59449945.629999995</v>
      </c>
      <c r="O275" s="125">
        <f t="shared" si="102"/>
        <v>75357654.25999999</v>
      </c>
      <c r="P275" s="157">
        <f t="shared" si="93"/>
        <v>5.4079732492655824E-2</v>
      </c>
    </row>
    <row r="276" spans="1:18" ht="31.2" x14ac:dyDescent="0.25">
      <c r="A276" s="26" t="s">
        <v>31</v>
      </c>
      <c r="B276" s="68" t="s">
        <v>102</v>
      </c>
      <c r="C276" s="68" t="s">
        <v>15</v>
      </c>
      <c r="D276" s="68" t="s">
        <v>86</v>
      </c>
      <c r="E276" s="68" t="s">
        <v>32</v>
      </c>
      <c r="F276" s="68" t="s">
        <v>0</v>
      </c>
      <c r="G276" s="68" t="s">
        <v>0</v>
      </c>
      <c r="H276" s="70" t="s">
        <v>0</v>
      </c>
      <c r="I276" s="70" t="s">
        <v>0</v>
      </c>
      <c r="J276" s="71" t="s">
        <v>0</v>
      </c>
      <c r="K276" s="72"/>
      <c r="L276" s="71" t="s">
        <v>0</v>
      </c>
      <c r="M276" s="69">
        <f>M277</f>
        <v>1393454641.6300001</v>
      </c>
      <c r="N276" s="69">
        <f t="shared" si="102"/>
        <v>59449945.629999995</v>
      </c>
      <c r="O276" s="125">
        <f t="shared" si="102"/>
        <v>75357654.25999999</v>
      </c>
      <c r="P276" s="157">
        <f t="shared" si="93"/>
        <v>5.4079732492655824E-2</v>
      </c>
    </row>
    <row r="277" spans="1:18" ht="15.6" x14ac:dyDescent="0.25">
      <c r="A277" s="77" t="s">
        <v>33</v>
      </c>
      <c r="B277" s="68" t="s">
        <v>102</v>
      </c>
      <c r="C277" s="68" t="s">
        <v>15</v>
      </c>
      <c r="D277" s="68" t="s">
        <v>86</v>
      </c>
      <c r="E277" s="68" t="s">
        <v>32</v>
      </c>
      <c r="F277" s="68" t="s">
        <v>34</v>
      </c>
      <c r="G277" s="68" t="s">
        <v>0</v>
      </c>
      <c r="H277" s="68" t="s">
        <v>0</v>
      </c>
      <c r="I277" s="68" t="s">
        <v>0</v>
      </c>
      <c r="J277" s="73" t="s">
        <v>0</v>
      </c>
      <c r="K277" s="74"/>
      <c r="L277" s="73" t="s">
        <v>0</v>
      </c>
      <c r="M277" s="69">
        <f>M278</f>
        <v>1393454641.6300001</v>
      </c>
      <c r="N277" s="69">
        <f t="shared" si="102"/>
        <v>59449945.629999995</v>
      </c>
      <c r="O277" s="125">
        <f t="shared" si="102"/>
        <v>75357654.25999999</v>
      </c>
      <c r="P277" s="157">
        <f t="shared" si="93"/>
        <v>5.4079732492655824E-2</v>
      </c>
    </row>
    <row r="278" spans="1:18" ht="15.6" x14ac:dyDescent="0.25">
      <c r="A278" s="77" t="s">
        <v>35</v>
      </c>
      <c r="B278" s="68" t="s">
        <v>102</v>
      </c>
      <c r="C278" s="68" t="s">
        <v>15</v>
      </c>
      <c r="D278" s="68" t="s">
        <v>86</v>
      </c>
      <c r="E278" s="68" t="s">
        <v>32</v>
      </c>
      <c r="F278" s="68" t="s">
        <v>34</v>
      </c>
      <c r="G278" s="68" t="s">
        <v>36</v>
      </c>
      <c r="H278" s="68" t="s">
        <v>0</v>
      </c>
      <c r="I278" s="68" t="s">
        <v>0</v>
      </c>
      <c r="J278" s="73" t="s">
        <v>0</v>
      </c>
      <c r="K278" s="74"/>
      <c r="L278" s="73" t="s">
        <v>0</v>
      </c>
      <c r="M278" s="69">
        <f>M279+M283+M289</f>
        <v>1393454641.6300001</v>
      </c>
      <c r="N278" s="69">
        <f>N279+N283+N289</f>
        <v>59449945.629999995</v>
      </c>
      <c r="O278" s="125">
        <f>O279+O283+O289</f>
        <v>75357654.25999999</v>
      </c>
      <c r="P278" s="157">
        <f t="shared" si="93"/>
        <v>5.4079732492655824E-2</v>
      </c>
    </row>
    <row r="279" spans="1:18" ht="109.2" x14ac:dyDescent="0.25">
      <c r="A279" s="77" t="s">
        <v>341</v>
      </c>
      <c r="B279" s="68" t="s">
        <v>102</v>
      </c>
      <c r="C279" s="68" t="s">
        <v>15</v>
      </c>
      <c r="D279" s="68" t="s">
        <v>86</v>
      </c>
      <c r="E279" s="68" t="s">
        <v>32</v>
      </c>
      <c r="F279" s="68" t="s">
        <v>34</v>
      </c>
      <c r="G279" s="68" t="s">
        <v>36</v>
      </c>
      <c r="H279" s="68" t="s">
        <v>342</v>
      </c>
      <c r="I279" s="68" t="s">
        <v>0</v>
      </c>
      <c r="J279" s="73" t="s">
        <v>0</v>
      </c>
      <c r="K279" s="74" t="s">
        <v>0</v>
      </c>
      <c r="L279" s="73" t="s">
        <v>0</v>
      </c>
      <c r="M279" s="69">
        <f>M280</f>
        <v>300000000</v>
      </c>
      <c r="N279" s="69">
        <f t="shared" ref="N279:O281" si="103">N280</f>
        <v>7197772.1200000001</v>
      </c>
      <c r="O279" s="125">
        <f t="shared" si="103"/>
        <v>7197772.1200000001</v>
      </c>
      <c r="P279" s="157">
        <f t="shared" si="93"/>
        <v>2.3992573733333335E-2</v>
      </c>
    </row>
    <row r="280" spans="1:18" ht="62.4" x14ac:dyDescent="0.25">
      <c r="A280" s="77" t="s">
        <v>195</v>
      </c>
      <c r="B280" s="68" t="s">
        <v>102</v>
      </c>
      <c r="C280" s="68" t="s">
        <v>15</v>
      </c>
      <c r="D280" s="68" t="s">
        <v>86</v>
      </c>
      <c r="E280" s="68" t="s">
        <v>32</v>
      </c>
      <c r="F280" s="68" t="s">
        <v>34</v>
      </c>
      <c r="G280" s="68" t="s">
        <v>36</v>
      </c>
      <c r="H280" s="68" t="s">
        <v>342</v>
      </c>
      <c r="I280" s="68" t="s">
        <v>189</v>
      </c>
      <c r="J280" s="73" t="s">
        <v>0</v>
      </c>
      <c r="K280" s="74" t="s">
        <v>0</v>
      </c>
      <c r="L280" s="73" t="s">
        <v>0</v>
      </c>
      <c r="M280" s="69">
        <f>M281</f>
        <v>300000000</v>
      </c>
      <c r="N280" s="69">
        <f t="shared" si="103"/>
        <v>7197772.1200000001</v>
      </c>
      <c r="O280" s="125">
        <f t="shared" si="103"/>
        <v>7197772.1200000001</v>
      </c>
      <c r="P280" s="157">
        <f t="shared" si="93"/>
        <v>2.3992573733333335E-2</v>
      </c>
    </row>
    <row r="281" spans="1:18" ht="31.2" x14ac:dyDescent="0.25">
      <c r="A281" s="77" t="s">
        <v>309</v>
      </c>
      <c r="B281" s="68" t="s">
        <v>0</v>
      </c>
      <c r="C281" s="68" t="s">
        <v>0</v>
      </c>
      <c r="D281" s="68" t="s">
        <v>0</v>
      </c>
      <c r="E281" s="68" t="s">
        <v>0</v>
      </c>
      <c r="F281" s="68" t="s">
        <v>0</v>
      </c>
      <c r="G281" s="68" t="s">
        <v>0</v>
      </c>
      <c r="H281" s="68" t="s">
        <v>0</v>
      </c>
      <c r="I281" s="68" t="s">
        <v>0</v>
      </c>
      <c r="J281" s="73" t="s">
        <v>0</v>
      </c>
      <c r="K281" s="74" t="s">
        <v>0</v>
      </c>
      <c r="L281" s="73" t="s">
        <v>0</v>
      </c>
      <c r="M281" s="69">
        <f>M282</f>
        <v>300000000</v>
      </c>
      <c r="N281" s="69">
        <f t="shared" si="103"/>
        <v>7197772.1200000001</v>
      </c>
      <c r="O281" s="125">
        <f t="shared" si="103"/>
        <v>7197772.1200000001</v>
      </c>
      <c r="P281" s="157">
        <f t="shared" si="93"/>
        <v>2.3992573733333335E-2</v>
      </c>
    </row>
    <row r="282" spans="1:18" s="33" customFormat="1" ht="46.8" x14ac:dyDescent="0.25">
      <c r="A282" s="89" t="s">
        <v>343</v>
      </c>
      <c r="B282" s="83" t="s">
        <v>102</v>
      </c>
      <c r="C282" s="83" t="s">
        <v>15</v>
      </c>
      <c r="D282" s="83" t="s">
        <v>86</v>
      </c>
      <c r="E282" s="83" t="s">
        <v>32</v>
      </c>
      <c r="F282" s="83" t="s">
        <v>34</v>
      </c>
      <c r="G282" s="83" t="s">
        <v>36</v>
      </c>
      <c r="H282" s="83" t="s">
        <v>342</v>
      </c>
      <c r="I282" s="83" t="s">
        <v>189</v>
      </c>
      <c r="J282" s="84" t="s">
        <v>225</v>
      </c>
      <c r="K282" s="79">
        <v>1000.81</v>
      </c>
      <c r="L282" s="84">
        <v>2023</v>
      </c>
      <c r="M282" s="85">
        <v>300000000</v>
      </c>
      <c r="N282" s="130">
        <v>7197772.1200000001</v>
      </c>
      <c r="O282" s="130">
        <v>7197772.1200000001</v>
      </c>
      <c r="P282" s="157">
        <f t="shared" si="93"/>
        <v>2.3992573733333335E-2</v>
      </c>
      <c r="Q282" s="39"/>
      <c r="R282" s="39"/>
    </row>
    <row r="283" spans="1:18" ht="46.8" x14ac:dyDescent="0.25">
      <c r="A283" s="26" t="s">
        <v>219</v>
      </c>
      <c r="B283" s="68" t="s">
        <v>102</v>
      </c>
      <c r="C283" s="68" t="s">
        <v>15</v>
      </c>
      <c r="D283" s="68" t="s">
        <v>86</v>
      </c>
      <c r="E283" s="68" t="s">
        <v>32</v>
      </c>
      <c r="F283" s="68" t="s">
        <v>34</v>
      </c>
      <c r="G283" s="68" t="s">
        <v>36</v>
      </c>
      <c r="H283" s="68" t="s">
        <v>218</v>
      </c>
      <c r="I283" s="70" t="s">
        <v>0</v>
      </c>
      <c r="J283" s="71" t="s">
        <v>0</v>
      </c>
      <c r="K283" s="72"/>
      <c r="L283" s="71" t="s">
        <v>0</v>
      </c>
      <c r="M283" s="69">
        <f>M284</f>
        <v>186778541.63</v>
      </c>
      <c r="N283" s="69">
        <f t="shared" ref="N283:O283" si="104">N284</f>
        <v>0</v>
      </c>
      <c r="O283" s="125">
        <f t="shared" si="104"/>
        <v>15907708.630000001</v>
      </c>
      <c r="P283" s="157">
        <f t="shared" si="93"/>
        <v>8.5168823416088488E-2</v>
      </c>
    </row>
    <row r="284" spans="1:18" ht="62.4" x14ac:dyDescent="0.25">
      <c r="A284" s="26" t="s">
        <v>195</v>
      </c>
      <c r="B284" s="68" t="s">
        <v>102</v>
      </c>
      <c r="C284" s="68" t="s">
        <v>15</v>
      </c>
      <c r="D284" s="68" t="s">
        <v>86</v>
      </c>
      <c r="E284" s="68" t="s">
        <v>32</v>
      </c>
      <c r="F284" s="68" t="s">
        <v>34</v>
      </c>
      <c r="G284" s="68" t="s">
        <v>36</v>
      </c>
      <c r="H284" s="68" t="s">
        <v>218</v>
      </c>
      <c r="I284" s="68" t="s">
        <v>189</v>
      </c>
      <c r="J284" s="73" t="s">
        <v>0</v>
      </c>
      <c r="K284" s="74"/>
      <c r="L284" s="73" t="s">
        <v>0</v>
      </c>
      <c r="M284" s="69">
        <f>M285+M287</f>
        <v>186778541.63</v>
      </c>
      <c r="N284" s="69">
        <f t="shared" ref="N284:O284" si="105">N285+N287</f>
        <v>0</v>
      </c>
      <c r="O284" s="125">
        <f t="shared" si="105"/>
        <v>15907708.630000001</v>
      </c>
      <c r="P284" s="157">
        <f t="shared" si="93"/>
        <v>8.5168823416088488E-2</v>
      </c>
    </row>
    <row r="285" spans="1:18" ht="15.6" x14ac:dyDescent="0.25">
      <c r="A285" s="26" t="s">
        <v>163</v>
      </c>
      <c r="B285" s="68"/>
      <c r="C285" s="68"/>
      <c r="D285" s="68"/>
      <c r="E285" s="68"/>
      <c r="F285" s="68"/>
      <c r="G285" s="68"/>
      <c r="H285" s="68"/>
      <c r="I285" s="68"/>
      <c r="J285" s="73"/>
      <c r="K285" s="74"/>
      <c r="L285" s="73"/>
      <c r="M285" s="69">
        <f>M286</f>
        <v>85775123.339999989</v>
      </c>
      <c r="N285" s="69">
        <f t="shared" ref="N285:O285" si="106">N286</f>
        <v>0</v>
      </c>
      <c r="O285" s="125">
        <f t="shared" si="106"/>
        <v>0</v>
      </c>
      <c r="P285" s="157">
        <f t="shared" si="93"/>
        <v>0</v>
      </c>
    </row>
    <row r="286" spans="1:18" s="57" customFormat="1" ht="62.4" x14ac:dyDescent="0.25">
      <c r="A286" s="60" t="s">
        <v>406</v>
      </c>
      <c r="B286" s="83" t="s">
        <v>102</v>
      </c>
      <c r="C286" s="83" t="s">
        <v>15</v>
      </c>
      <c r="D286" s="83" t="s">
        <v>86</v>
      </c>
      <c r="E286" s="83" t="s">
        <v>32</v>
      </c>
      <c r="F286" s="83" t="s">
        <v>34</v>
      </c>
      <c r="G286" s="83" t="s">
        <v>36</v>
      </c>
      <c r="H286" s="83" t="s">
        <v>218</v>
      </c>
      <c r="I286" s="83" t="s">
        <v>189</v>
      </c>
      <c r="J286" s="84" t="s">
        <v>225</v>
      </c>
      <c r="K286" s="79">
        <v>645</v>
      </c>
      <c r="L286" s="84" t="s">
        <v>59</v>
      </c>
      <c r="M286" s="85">
        <v>85775123.339999989</v>
      </c>
      <c r="N286" s="85">
        <v>0</v>
      </c>
      <c r="O286" s="130">
        <v>0</v>
      </c>
      <c r="P286" s="157">
        <f t="shared" si="93"/>
        <v>0</v>
      </c>
      <c r="Q286" s="56"/>
      <c r="R286" s="56"/>
    </row>
    <row r="287" spans="1:18" ht="15.6" x14ac:dyDescent="0.25">
      <c r="A287" s="26" t="s">
        <v>165</v>
      </c>
      <c r="B287" s="86" t="s">
        <v>0</v>
      </c>
      <c r="C287" s="86" t="s">
        <v>0</v>
      </c>
      <c r="D287" s="86" t="s">
        <v>0</v>
      </c>
      <c r="E287" s="86" t="s">
        <v>0</v>
      </c>
      <c r="F287" s="86" t="s">
        <v>0</v>
      </c>
      <c r="G287" s="86" t="s">
        <v>0</v>
      </c>
      <c r="H287" s="86" t="s">
        <v>0</v>
      </c>
      <c r="I287" s="86" t="s">
        <v>0</v>
      </c>
      <c r="J287" s="86" t="s">
        <v>0</v>
      </c>
      <c r="K287" s="87"/>
      <c r="L287" s="86" t="s">
        <v>0</v>
      </c>
      <c r="M287" s="69">
        <f>M288</f>
        <v>101003418.29000001</v>
      </c>
      <c r="N287" s="69">
        <f t="shared" ref="N287:O287" si="107">N288</f>
        <v>0</v>
      </c>
      <c r="O287" s="69">
        <f t="shared" si="107"/>
        <v>15907708.630000001</v>
      </c>
      <c r="P287" s="157">
        <f t="shared" si="93"/>
        <v>0.1574967352523253</v>
      </c>
    </row>
    <row r="288" spans="1:18" s="57" customFormat="1" ht="46.8" x14ac:dyDescent="0.25">
      <c r="A288" s="60" t="s">
        <v>344</v>
      </c>
      <c r="B288" s="83" t="s">
        <v>102</v>
      </c>
      <c r="C288" s="83" t="s">
        <v>15</v>
      </c>
      <c r="D288" s="83" t="s">
        <v>86</v>
      </c>
      <c r="E288" s="83" t="s">
        <v>32</v>
      </c>
      <c r="F288" s="83" t="s">
        <v>34</v>
      </c>
      <c r="G288" s="83" t="s">
        <v>36</v>
      </c>
      <c r="H288" s="83" t="s">
        <v>218</v>
      </c>
      <c r="I288" s="83" t="s">
        <v>189</v>
      </c>
      <c r="J288" s="84" t="s">
        <v>114</v>
      </c>
      <c r="K288" s="88">
        <v>6.9269999999999996</v>
      </c>
      <c r="L288" s="84" t="s">
        <v>59</v>
      </c>
      <c r="M288" s="85">
        <v>101003418.29000001</v>
      </c>
      <c r="N288" s="85">
        <v>0</v>
      </c>
      <c r="O288" s="85">
        <v>15907708.630000001</v>
      </c>
      <c r="P288" s="157">
        <f t="shared" si="93"/>
        <v>0.1574967352523253</v>
      </c>
      <c r="Q288" s="56"/>
      <c r="R288" s="56"/>
    </row>
    <row r="289" spans="1:18" ht="156" x14ac:dyDescent="0.25">
      <c r="A289" s="90" t="s">
        <v>217</v>
      </c>
      <c r="B289" s="68" t="s">
        <v>102</v>
      </c>
      <c r="C289" s="68" t="s">
        <v>15</v>
      </c>
      <c r="D289" s="68" t="s">
        <v>86</v>
      </c>
      <c r="E289" s="68" t="s">
        <v>32</v>
      </c>
      <c r="F289" s="68" t="s">
        <v>34</v>
      </c>
      <c r="G289" s="68" t="s">
        <v>36</v>
      </c>
      <c r="H289" s="68" t="s">
        <v>215</v>
      </c>
      <c r="I289" s="70" t="s">
        <v>0</v>
      </c>
      <c r="J289" s="71" t="s">
        <v>0</v>
      </c>
      <c r="K289" s="72"/>
      <c r="L289" s="71" t="s">
        <v>0</v>
      </c>
      <c r="M289" s="69">
        <f>M290</f>
        <v>906676100</v>
      </c>
      <c r="N289" s="69">
        <f t="shared" ref="N289:O291" si="108">N290</f>
        <v>52252173.509999998</v>
      </c>
      <c r="O289" s="125">
        <f t="shared" si="108"/>
        <v>52252173.509999998</v>
      </c>
      <c r="P289" s="157">
        <f t="shared" si="93"/>
        <v>5.7630474113081837E-2</v>
      </c>
    </row>
    <row r="290" spans="1:18" ht="62.4" x14ac:dyDescent="0.25">
      <c r="A290" s="26" t="s">
        <v>195</v>
      </c>
      <c r="B290" s="68" t="s">
        <v>102</v>
      </c>
      <c r="C290" s="68" t="s">
        <v>15</v>
      </c>
      <c r="D290" s="68" t="s">
        <v>86</v>
      </c>
      <c r="E290" s="68" t="s">
        <v>32</v>
      </c>
      <c r="F290" s="68" t="s">
        <v>34</v>
      </c>
      <c r="G290" s="68" t="s">
        <v>36</v>
      </c>
      <c r="H290" s="68" t="s">
        <v>215</v>
      </c>
      <c r="I290" s="68" t="s">
        <v>189</v>
      </c>
      <c r="J290" s="73" t="s">
        <v>0</v>
      </c>
      <c r="K290" s="74"/>
      <c r="L290" s="73" t="s">
        <v>0</v>
      </c>
      <c r="M290" s="69">
        <f>M291</f>
        <v>906676100</v>
      </c>
      <c r="N290" s="69">
        <f t="shared" si="108"/>
        <v>52252173.509999998</v>
      </c>
      <c r="O290" s="125">
        <f t="shared" si="108"/>
        <v>52252173.509999998</v>
      </c>
      <c r="P290" s="157">
        <f t="shared" si="93"/>
        <v>5.7630474113081837E-2</v>
      </c>
    </row>
    <row r="291" spans="1:18" ht="15.6" x14ac:dyDescent="0.25">
      <c r="A291" s="26" t="s">
        <v>163</v>
      </c>
      <c r="B291" s="86" t="s">
        <v>0</v>
      </c>
      <c r="C291" s="86" t="s">
        <v>0</v>
      </c>
      <c r="D291" s="86" t="s">
        <v>0</v>
      </c>
      <c r="E291" s="86" t="s">
        <v>0</v>
      </c>
      <c r="F291" s="86" t="s">
        <v>0</v>
      </c>
      <c r="G291" s="86" t="s">
        <v>0</v>
      </c>
      <c r="H291" s="86" t="s">
        <v>0</v>
      </c>
      <c r="I291" s="86" t="s">
        <v>0</v>
      </c>
      <c r="J291" s="86" t="s">
        <v>0</v>
      </c>
      <c r="K291" s="87"/>
      <c r="L291" s="86" t="s">
        <v>0</v>
      </c>
      <c r="M291" s="69">
        <f>M292</f>
        <v>906676100</v>
      </c>
      <c r="N291" s="69">
        <f t="shared" si="108"/>
        <v>52252173.509999998</v>
      </c>
      <c r="O291" s="125">
        <f t="shared" si="108"/>
        <v>52252173.509999998</v>
      </c>
      <c r="P291" s="157">
        <f t="shared" si="93"/>
        <v>5.7630474113081837E-2</v>
      </c>
    </row>
    <row r="292" spans="1:18" ht="46.8" x14ac:dyDescent="0.25">
      <c r="A292" s="60" t="s">
        <v>216</v>
      </c>
      <c r="B292" s="83" t="s">
        <v>102</v>
      </c>
      <c r="C292" s="83" t="s">
        <v>15</v>
      </c>
      <c r="D292" s="83" t="s">
        <v>86</v>
      </c>
      <c r="E292" s="83" t="s">
        <v>32</v>
      </c>
      <c r="F292" s="83" t="s">
        <v>34</v>
      </c>
      <c r="G292" s="83" t="s">
        <v>36</v>
      </c>
      <c r="H292" s="83" t="s">
        <v>215</v>
      </c>
      <c r="I292" s="83" t="s">
        <v>189</v>
      </c>
      <c r="J292" s="84" t="s">
        <v>114</v>
      </c>
      <c r="K292" s="88">
        <v>4.601</v>
      </c>
      <c r="L292" s="84" t="s">
        <v>59</v>
      </c>
      <c r="M292" s="85">
        <f>1220000000-30000000-283323900</f>
        <v>906676100</v>
      </c>
      <c r="N292" s="173">
        <v>52252173.509999998</v>
      </c>
      <c r="O292" s="173">
        <v>52252173.509999998</v>
      </c>
      <c r="P292" s="157">
        <f t="shared" si="93"/>
        <v>5.7630474113081837E-2</v>
      </c>
    </row>
    <row r="293" spans="1:18" ht="62.4" x14ac:dyDescent="0.25">
      <c r="A293" s="26" t="s">
        <v>214</v>
      </c>
      <c r="B293" s="68" t="s">
        <v>208</v>
      </c>
      <c r="C293" s="68" t="s">
        <v>0</v>
      </c>
      <c r="D293" s="68" t="s">
        <v>0</v>
      </c>
      <c r="E293" s="68" t="s">
        <v>0</v>
      </c>
      <c r="F293" s="68" t="s">
        <v>0</v>
      </c>
      <c r="G293" s="68" t="s">
        <v>0</v>
      </c>
      <c r="H293" s="70" t="s">
        <v>0</v>
      </c>
      <c r="I293" s="70" t="s">
        <v>0</v>
      </c>
      <c r="J293" s="71" t="s">
        <v>0</v>
      </c>
      <c r="K293" s="72"/>
      <c r="L293" s="71" t="s">
        <v>0</v>
      </c>
      <c r="M293" s="69">
        <f>M294+M307</f>
        <v>1915219686.51</v>
      </c>
      <c r="N293" s="69">
        <f>N294+N307</f>
        <v>83987323.079999998</v>
      </c>
      <c r="O293" s="125">
        <f>O294+O307</f>
        <v>180916630.88999999</v>
      </c>
      <c r="P293" s="157">
        <f t="shared" si="93"/>
        <v>9.4462599859588145E-2</v>
      </c>
    </row>
    <row r="294" spans="1:18" ht="31.2" x14ac:dyDescent="0.25">
      <c r="A294" s="26" t="s">
        <v>178</v>
      </c>
      <c r="B294" s="68" t="s">
        <v>208</v>
      </c>
      <c r="C294" s="68" t="s">
        <v>12</v>
      </c>
      <c r="D294" s="68"/>
      <c r="E294" s="68"/>
      <c r="F294" s="68"/>
      <c r="G294" s="68"/>
      <c r="H294" s="70"/>
      <c r="I294" s="70"/>
      <c r="J294" s="71"/>
      <c r="K294" s="72"/>
      <c r="L294" s="71"/>
      <c r="M294" s="69">
        <f t="shared" ref="M294:M305" si="109">M295</f>
        <v>1640219686.51</v>
      </c>
      <c r="N294" s="69">
        <f t="shared" ref="N294:O305" si="110">N295</f>
        <v>83987323.079999998</v>
      </c>
      <c r="O294" s="125">
        <f t="shared" si="110"/>
        <v>180916630.88999999</v>
      </c>
      <c r="P294" s="157">
        <f t="shared" si="93"/>
        <v>0.11030024354539229</v>
      </c>
    </row>
    <row r="295" spans="1:18" ht="31.2" x14ac:dyDescent="0.25">
      <c r="A295" s="26" t="s">
        <v>213</v>
      </c>
      <c r="B295" s="68" t="s">
        <v>208</v>
      </c>
      <c r="C295" s="68" t="s">
        <v>12</v>
      </c>
      <c r="D295" s="68" t="s">
        <v>207</v>
      </c>
      <c r="E295" s="68" t="s">
        <v>0</v>
      </c>
      <c r="F295" s="68" t="s">
        <v>0</v>
      </c>
      <c r="G295" s="68" t="s">
        <v>0</v>
      </c>
      <c r="H295" s="70" t="s">
        <v>0</v>
      </c>
      <c r="I295" s="70" t="s">
        <v>0</v>
      </c>
      <c r="J295" s="71" t="s">
        <v>0</v>
      </c>
      <c r="K295" s="72"/>
      <c r="L295" s="71" t="s">
        <v>0</v>
      </c>
      <c r="M295" s="69">
        <f t="shared" si="109"/>
        <v>1640219686.51</v>
      </c>
      <c r="N295" s="69">
        <f t="shared" si="110"/>
        <v>83987323.079999998</v>
      </c>
      <c r="O295" s="125">
        <f t="shared" si="110"/>
        <v>180916630.88999999</v>
      </c>
      <c r="P295" s="157">
        <f t="shared" si="93"/>
        <v>0.11030024354539229</v>
      </c>
    </row>
    <row r="296" spans="1:18" ht="31.2" x14ac:dyDescent="0.25">
      <c r="A296" s="26" t="s">
        <v>31</v>
      </c>
      <c r="B296" s="68" t="s">
        <v>208</v>
      </c>
      <c r="C296" s="68" t="s">
        <v>12</v>
      </c>
      <c r="D296" s="68" t="s">
        <v>207</v>
      </c>
      <c r="E296" s="68" t="s">
        <v>32</v>
      </c>
      <c r="F296" s="68" t="s">
        <v>0</v>
      </c>
      <c r="G296" s="68" t="s">
        <v>0</v>
      </c>
      <c r="H296" s="70" t="s">
        <v>0</v>
      </c>
      <c r="I296" s="70" t="s">
        <v>0</v>
      </c>
      <c r="J296" s="71" t="s">
        <v>0</v>
      </c>
      <c r="K296" s="72"/>
      <c r="L296" s="71" t="s">
        <v>0</v>
      </c>
      <c r="M296" s="69">
        <f t="shared" si="109"/>
        <v>1640219686.51</v>
      </c>
      <c r="N296" s="69">
        <f t="shared" si="110"/>
        <v>83987323.079999998</v>
      </c>
      <c r="O296" s="125">
        <f t="shared" si="110"/>
        <v>180916630.88999999</v>
      </c>
      <c r="P296" s="157">
        <f t="shared" si="93"/>
        <v>0.11030024354539229</v>
      </c>
    </row>
    <row r="297" spans="1:18" ht="15.6" x14ac:dyDescent="0.25">
      <c r="A297" s="77" t="s">
        <v>212</v>
      </c>
      <c r="B297" s="68" t="s">
        <v>208</v>
      </c>
      <c r="C297" s="68" t="s">
        <v>12</v>
      </c>
      <c r="D297" s="68" t="s">
        <v>207</v>
      </c>
      <c r="E297" s="68" t="s">
        <v>32</v>
      </c>
      <c r="F297" s="68" t="s">
        <v>28</v>
      </c>
      <c r="G297" s="68" t="s">
        <v>0</v>
      </c>
      <c r="H297" s="68" t="s">
        <v>0</v>
      </c>
      <c r="I297" s="68" t="s">
        <v>0</v>
      </c>
      <c r="J297" s="73" t="s">
        <v>0</v>
      </c>
      <c r="K297" s="74"/>
      <c r="L297" s="73" t="s">
        <v>0</v>
      </c>
      <c r="M297" s="69">
        <f t="shared" si="109"/>
        <v>1640219686.51</v>
      </c>
      <c r="N297" s="69">
        <f t="shared" si="110"/>
        <v>83987323.079999998</v>
      </c>
      <c r="O297" s="125">
        <f t="shared" si="110"/>
        <v>180916630.88999999</v>
      </c>
      <c r="P297" s="157">
        <f t="shared" si="93"/>
        <v>0.11030024354539229</v>
      </c>
    </row>
    <row r="298" spans="1:18" ht="15.6" x14ac:dyDescent="0.25">
      <c r="A298" s="77" t="s">
        <v>211</v>
      </c>
      <c r="B298" s="68" t="s">
        <v>208</v>
      </c>
      <c r="C298" s="68" t="s">
        <v>12</v>
      </c>
      <c r="D298" s="68" t="s">
        <v>207</v>
      </c>
      <c r="E298" s="68" t="s">
        <v>32</v>
      </c>
      <c r="F298" s="68" t="s">
        <v>28</v>
      </c>
      <c r="G298" s="68" t="s">
        <v>63</v>
      </c>
      <c r="H298" s="68" t="s">
        <v>0</v>
      </c>
      <c r="I298" s="68" t="s">
        <v>0</v>
      </c>
      <c r="J298" s="73" t="s">
        <v>0</v>
      </c>
      <c r="K298" s="74"/>
      <c r="L298" s="73" t="s">
        <v>0</v>
      </c>
      <c r="M298" s="69">
        <f>M299+M303</f>
        <v>1640219686.51</v>
      </c>
      <c r="N298" s="69">
        <f t="shared" ref="N298:O298" si="111">N299+N303</f>
        <v>83987323.079999998</v>
      </c>
      <c r="O298" s="125">
        <f t="shared" si="111"/>
        <v>180916630.88999999</v>
      </c>
      <c r="P298" s="157">
        <f t="shared" si="93"/>
        <v>0.11030024354539229</v>
      </c>
    </row>
    <row r="299" spans="1:18" s="55" customFormat="1" ht="46.8" x14ac:dyDescent="0.25">
      <c r="A299" s="77" t="s">
        <v>339</v>
      </c>
      <c r="B299" s="68" t="s">
        <v>208</v>
      </c>
      <c r="C299" s="68" t="s">
        <v>12</v>
      </c>
      <c r="D299" s="68" t="s">
        <v>207</v>
      </c>
      <c r="E299" s="68" t="s">
        <v>32</v>
      </c>
      <c r="F299" s="68" t="s">
        <v>28</v>
      </c>
      <c r="G299" s="68" t="s">
        <v>63</v>
      </c>
      <c r="H299" s="68">
        <v>52390</v>
      </c>
      <c r="I299" s="68" t="s">
        <v>0</v>
      </c>
      <c r="J299" s="73" t="s">
        <v>0</v>
      </c>
      <c r="K299" s="74" t="s">
        <v>0</v>
      </c>
      <c r="L299" s="73" t="s">
        <v>0</v>
      </c>
      <c r="M299" s="69">
        <f>M300</f>
        <v>771967878</v>
      </c>
      <c r="N299" s="69">
        <f t="shared" ref="N299:O300" si="112">N300</f>
        <v>83987323.079999998</v>
      </c>
      <c r="O299" s="125">
        <f t="shared" si="112"/>
        <v>180916630.88999999</v>
      </c>
      <c r="P299" s="157">
        <f t="shared" si="93"/>
        <v>0.23435771881948692</v>
      </c>
      <c r="Q299" s="54"/>
      <c r="R299" s="54"/>
    </row>
    <row r="300" spans="1:18" s="55" customFormat="1" ht="62.4" x14ac:dyDescent="0.25">
      <c r="A300" s="77" t="s">
        <v>195</v>
      </c>
      <c r="B300" s="68" t="s">
        <v>208</v>
      </c>
      <c r="C300" s="68" t="s">
        <v>12</v>
      </c>
      <c r="D300" s="68" t="s">
        <v>207</v>
      </c>
      <c r="E300" s="68" t="s">
        <v>32</v>
      </c>
      <c r="F300" s="68" t="s">
        <v>28</v>
      </c>
      <c r="G300" s="68" t="s">
        <v>63</v>
      </c>
      <c r="H300" s="68">
        <v>52390</v>
      </c>
      <c r="I300" s="68" t="s">
        <v>189</v>
      </c>
      <c r="J300" s="73" t="s">
        <v>0</v>
      </c>
      <c r="K300" s="74" t="s">
        <v>0</v>
      </c>
      <c r="L300" s="73" t="s">
        <v>0</v>
      </c>
      <c r="M300" s="69">
        <f>M301</f>
        <v>771967878</v>
      </c>
      <c r="N300" s="69">
        <f t="shared" si="112"/>
        <v>83987323.079999998</v>
      </c>
      <c r="O300" s="125">
        <f t="shared" si="112"/>
        <v>180916630.88999999</v>
      </c>
      <c r="P300" s="157">
        <f t="shared" si="93"/>
        <v>0.23435771881948692</v>
      </c>
      <c r="Q300" s="54"/>
      <c r="R300" s="54"/>
    </row>
    <row r="301" spans="1:18" s="55" customFormat="1" ht="15.6" x14ac:dyDescent="0.25">
      <c r="A301" s="77" t="s">
        <v>163</v>
      </c>
      <c r="B301" s="68" t="s">
        <v>0</v>
      </c>
      <c r="C301" s="68" t="s">
        <v>0</v>
      </c>
      <c r="D301" s="68" t="s">
        <v>0</v>
      </c>
      <c r="E301" s="68" t="s">
        <v>0</v>
      </c>
      <c r="F301" s="68" t="s">
        <v>0</v>
      </c>
      <c r="G301" s="68" t="s">
        <v>0</v>
      </c>
      <c r="H301" s="68" t="s">
        <v>0</v>
      </c>
      <c r="I301" s="68" t="s">
        <v>0</v>
      </c>
      <c r="J301" s="73" t="s">
        <v>0</v>
      </c>
      <c r="K301" s="74" t="s">
        <v>0</v>
      </c>
      <c r="L301" s="73" t="s">
        <v>0</v>
      </c>
      <c r="M301" s="69">
        <f>M302</f>
        <v>771967878</v>
      </c>
      <c r="N301" s="69">
        <f t="shared" ref="N301:O301" si="113">N302</f>
        <v>83987323.079999998</v>
      </c>
      <c r="O301" s="125">
        <f t="shared" si="113"/>
        <v>180916630.88999999</v>
      </c>
      <c r="P301" s="157">
        <f t="shared" si="93"/>
        <v>0.23435771881948692</v>
      </c>
      <c r="Q301" s="54"/>
      <c r="R301" s="54"/>
    </row>
    <row r="302" spans="1:18" s="57" customFormat="1" ht="31.2" x14ac:dyDescent="0.25">
      <c r="A302" s="89" t="s">
        <v>340</v>
      </c>
      <c r="B302" s="83" t="s">
        <v>208</v>
      </c>
      <c r="C302" s="83" t="s">
        <v>12</v>
      </c>
      <c r="D302" s="83" t="s">
        <v>207</v>
      </c>
      <c r="E302" s="83" t="s">
        <v>32</v>
      </c>
      <c r="F302" s="83" t="s">
        <v>28</v>
      </c>
      <c r="G302" s="83" t="s">
        <v>63</v>
      </c>
      <c r="H302" s="83">
        <v>52390</v>
      </c>
      <c r="I302" s="83" t="s">
        <v>189</v>
      </c>
      <c r="J302" s="84" t="s">
        <v>205</v>
      </c>
      <c r="K302" s="79">
        <v>1225</v>
      </c>
      <c r="L302" s="84">
        <v>2024</v>
      </c>
      <c r="M302" s="85">
        <f>410659798+361308080</f>
        <v>771967878</v>
      </c>
      <c r="N302" s="85">
        <v>83987323.079999998</v>
      </c>
      <c r="O302" s="130">
        <v>180916630.88999999</v>
      </c>
      <c r="P302" s="157">
        <f t="shared" si="93"/>
        <v>0.23435771881948692</v>
      </c>
      <c r="Q302" s="56"/>
      <c r="R302" s="56"/>
    </row>
    <row r="303" spans="1:18" ht="31.2" x14ac:dyDescent="0.25">
      <c r="A303" s="26" t="s">
        <v>210</v>
      </c>
      <c r="B303" s="68" t="s">
        <v>208</v>
      </c>
      <c r="C303" s="68" t="s">
        <v>12</v>
      </c>
      <c r="D303" s="68" t="s">
        <v>207</v>
      </c>
      <c r="E303" s="68" t="s">
        <v>32</v>
      </c>
      <c r="F303" s="68" t="s">
        <v>28</v>
      </c>
      <c r="G303" s="68" t="s">
        <v>63</v>
      </c>
      <c r="H303" s="68" t="s">
        <v>206</v>
      </c>
      <c r="I303" s="70" t="s">
        <v>0</v>
      </c>
      <c r="J303" s="71" t="s">
        <v>0</v>
      </c>
      <c r="K303" s="72"/>
      <c r="L303" s="71" t="s">
        <v>0</v>
      </c>
      <c r="M303" s="69">
        <f t="shared" si="109"/>
        <v>868251808.50999999</v>
      </c>
      <c r="N303" s="69">
        <f t="shared" si="110"/>
        <v>0</v>
      </c>
      <c r="O303" s="125">
        <f t="shared" si="110"/>
        <v>0</v>
      </c>
      <c r="P303" s="157">
        <f t="shared" si="93"/>
        <v>0</v>
      </c>
    </row>
    <row r="304" spans="1:18" ht="62.4" x14ac:dyDescent="0.25">
      <c r="A304" s="26" t="s">
        <v>195</v>
      </c>
      <c r="B304" s="68" t="s">
        <v>208</v>
      </c>
      <c r="C304" s="68" t="s">
        <v>12</v>
      </c>
      <c r="D304" s="68" t="s">
        <v>207</v>
      </c>
      <c r="E304" s="68" t="s">
        <v>32</v>
      </c>
      <c r="F304" s="68" t="s">
        <v>28</v>
      </c>
      <c r="G304" s="68" t="s">
        <v>63</v>
      </c>
      <c r="H304" s="68" t="s">
        <v>206</v>
      </c>
      <c r="I304" s="68" t="s">
        <v>189</v>
      </c>
      <c r="J304" s="73" t="s">
        <v>0</v>
      </c>
      <c r="K304" s="74"/>
      <c r="L304" s="73" t="s">
        <v>0</v>
      </c>
      <c r="M304" s="69">
        <f t="shared" si="109"/>
        <v>868251808.50999999</v>
      </c>
      <c r="N304" s="69">
        <f t="shared" si="110"/>
        <v>0</v>
      </c>
      <c r="O304" s="125">
        <f t="shared" si="110"/>
        <v>0</v>
      </c>
      <c r="P304" s="157">
        <f t="shared" si="93"/>
        <v>0</v>
      </c>
    </row>
    <row r="305" spans="1:18" ht="15.6" x14ac:dyDescent="0.25">
      <c r="A305" s="26" t="s">
        <v>163</v>
      </c>
      <c r="B305" s="86" t="s">
        <v>0</v>
      </c>
      <c r="C305" s="86" t="s">
        <v>0</v>
      </c>
      <c r="D305" s="86" t="s">
        <v>0</v>
      </c>
      <c r="E305" s="86" t="s">
        <v>0</v>
      </c>
      <c r="F305" s="86" t="s">
        <v>0</v>
      </c>
      <c r="G305" s="86" t="s">
        <v>0</v>
      </c>
      <c r="H305" s="86" t="s">
        <v>0</v>
      </c>
      <c r="I305" s="86" t="s">
        <v>0</v>
      </c>
      <c r="J305" s="86" t="s">
        <v>0</v>
      </c>
      <c r="K305" s="87"/>
      <c r="L305" s="86" t="s">
        <v>0</v>
      </c>
      <c r="M305" s="69">
        <f t="shared" si="109"/>
        <v>868251808.50999999</v>
      </c>
      <c r="N305" s="69">
        <f t="shared" si="110"/>
        <v>0</v>
      </c>
      <c r="O305" s="125">
        <f t="shared" si="110"/>
        <v>0</v>
      </c>
      <c r="P305" s="157">
        <f t="shared" si="93"/>
        <v>0</v>
      </c>
    </row>
    <row r="306" spans="1:18" ht="31.2" x14ac:dyDescent="0.25">
      <c r="A306" s="60" t="s">
        <v>209</v>
      </c>
      <c r="B306" s="83" t="s">
        <v>208</v>
      </c>
      <c r="C306" s="83" t="s">
        <v>12</v>
      </c>
      <c r="D306" s="83" t="s">
        <v>207</v>
      </c>
      <c r="E306" s="83" t="s">
        <v>32</v>
      </c>
      <c r="F306" s="83" t="s">
        <v>28</v>
      </c>
      <c r="G306" s="83" t="s">
        <v>63</v>
      </c>
      <c r="H306" s="83" t="s">
        <v>206</v>
      </c>
      <c r="I306" s="83" t="s">
        <v>189</v>
      </c>
      <c r="J306" s="84" t="s">
        <v>205</v>
      </c>
      <c r="K306" s="79">
        <v>1225</v>
      </c>
      <c r="L306" s="84" t="s">
        <v>53</v>
      </c>
      <c r="M306" s="85">
        <f>362548510.64+505703297.87</f>
        <v>868251808.50999999</v>
      </c>
      <c r="N306" s="85">
        <v>0</v>
      </c>
      <c r="O306" s="130">
        <v>0</v>
      </c>
      <c r="P306" s="157">
        <f t="shared" si="93"/>
        <v>0</v>
      </c>
    </row>
    <row r="307" spans="1:18" ht="31.2" x14ac:dyDescent="0.25">
      <c r="A307" s="26" t="s">
        <v>177</v>
      </c>
      <c r="B307" s="68" t="s">
        <v>208</v>
      </c>
      <c r="C307" s="68" t="s">
        <v>15</v>
      </c>
      <c r="D307" s="68"/>
      <c r="E307" s="68"/>
      <c r="F307" s="68"/>
      <c r="G307" s="68"/>
      <c r="H307" s="70"/>
      <c r="I307" s="70"/>
      <c r="J307" s="71"/>
      <c r="K307" s="72"/>
      <c r="L307" s="71"/>
      <c r="M307" s="69">
        <f t="shared" ref="M307:M314" si="114">M308</f>
        <v>275000000</v>
      </c>
      <c r="N307" s="69">
        <f t="shared" ref="N307:O311" si="115">N308</f>
        <v>0</v>
      </c>
      <c r="O307" s="125">
        <f t="shared" si="115"/>
        <v>0</v>
      </c>
      <c r="P307" s="157">
        <f t="shared" si="93"/>
        <v>0</v>
      </c>
    </row>
    <row r="308" spans="1:18" ht="46.8" x14ac:dyDescent="0.25">
      <c r="A308" s="26" t="s">
        <v>319</v>
      </c>
      <c r="B308" s="68" t="s">
        <v>208</v>
      </c>
      <c r="C308" s="68" t="s">
        <v>15</v>
      </c>
      <c r="D308" s="68" t="s">
        <v>48</v>
      </c>
      <c r="E308" s="68"/>
      <c r="F308" s="68"/>
      <c r="G308" s="68"/>
      <c r="H308" s="70"/>
      <c r="I308" s="70"/>
      <c r="J308" s="71"/>
      <c r="K308" s="72"/>
      <c r="L308" s="71"/>
      <c r="M308" s="69">
        <f t="shared" si="114"/>
        <v>275000000</v>
      </c>
      <c r="N308" s="69">
        <f t="shared" si="115"/>
        <v>0</v>
      </c>
      <c r="O308" s="125">
        <f t="shared" si="115"/>
        <v>0</v>
      </c>
      <c r="P308" s="157">
        <f t="shared" si="93"/>
        <v>0</v>
      </c>
    </row>
    <row r="309" spans="1:18" ht="31.2" x14ac:dyDescent="0.25">
      <c r="A309" s="26" t="s">
        <v>31</v>
      </c>
      <c r="B309" s="68" t="s">
        <v>208</v>
      </c>
      <c r="C309" s="68" t="s">
        <v>15</v>
      </c>
      <c r="D309" s="68" t="s">
        <v>48</v>
      </c>
      <c r="E309" s="68" t="s">
        <v>32</v>
      </c>
      <c r="F309" s="68" t="s">
        <v>0</v>
      </c>
      <c r="G309" s="68" t="s">
        <v>0</v>
      </c>
      <c r="H309" s="70" t="s">
        <v>0</v>
      </c>
      <c r="I309" s="70" t="s">
        <v>0</v>
      </c>
      <c r="J309" s="71" t="s">
        <v>0</v>
      </c>
      <c r="K309" s="72"/>
      <c r="L309" s="71" t="s">
        <v>0</v>
      </c>
      <c r="M309" s="69">
        <f t="shared" si="114"/>
        <v>275000000</v>
      </c>
      <c r="N309" s="69">
        <f t="shared" si="115"/>
        <v>0</v>
      </c>
      <c r="O309" s="125">
        <f t="shared" si="115"/>
        <v>0</v>
      </c>
      <c r="P309" s="157">
        <f t="shared" si="93"/>
        <v>0</v>
      </c>
    </row>
    <row r="310" spans="1:18" ht="15.6" x14ac:dyDescent="0.25">
      <c r="A310" s="77" t="s">
        <v>212</v>
      </c>
      <c r="B310" s="68" t="s">
        <v>208</v>
      </c>
      <c r="C310" s="68" t="s">
        <v>15</v>
      </c>
      <c r="D310" s="68" t="s">
        <v>48</v>
      </c>
      <c r="E310" s="68" t="s">
        <v>32</v>
      </c>
      <c r="F310" s="68" t="s">
        <v>28</v>
      </c>
      <c r="G310" s="68" t="s">
        <v>0</v>
      </c>
      <c r="H310" s="68" t="s">
        <v>0</v>
      </c>
      <c r="I310" s="68" t="s">
        <v>0</v>
      </c>
      <c r="J310" s="73" t="s">
        <v>0</v>
      </c>
      <c r="K310" s="74"/>
      <c r="L310" s="73" t="s">
        <v>0</v>
      </c>
      <c r="M310" s="69">
        <f t="shared" si="114"/>
        <v>275000000</v>
      </c>
      <c r="N310" s="69">
        <f t="shared" si="115"/>
        <v>0</v>
      </c>
      <c r="O310" s="125">
        <f t="shared" si="115"/>
        <v>0</v>
      </c>
      <c r="P310" s="157">
        <f t="shared" ref="P310:P351" si="116">O310/M310</f>
        <v>0</v>
      </c>
    </row>
    <row r="311" spans="1:18" ht="15.6" x14ac:dyDescent="0.25">
      <c r="A311" s="77" t="s">
        <v>211</v>
      </c>
      <c r="B311" s="68" t="s">
        <v>208</v>
      </c>
      <c r="C311" s="68" t="s">
        <v>15</v>
      </c>
      <c r="D311" s="68" t="s">
        <v>48</v>
      </c>
      <c r="E311" s="68" t="s">
        <v>32</v>
      </c>
      <c r="F311" s="68" t="s">
        <v>28</v>
      </c>
      <c r="G311" s="68" t="s">
        <v>63</v>
      </c>
      <c r="H311" s="68" t="s">
        <v>0</v>
      </c>
      <c r="I311" s="68" t="s">
        <v>0</v>
      </c>
      <c r="J311" s="73" t="s">
        <v>0</v>
      </c>
      <c r="K311" s="74"/>
      <c r="L311" s="73" t="s">
        <v>0</v>
      </c>
      <c r="M311" s="69">
        <f t="shared" si="114"/>
        <v>275000000</v>
      </c>
      <c r="N311" s="69">
        <f t="shared" si="115"/>
        <v>0</v>
      </c>
      <c r="O311" s="69">
        <f t="shared" si="115"/>
        <v>0</v>
      </c>
      <c r="P311" s="157">
        <f t="shared" si="116"/>
        <v>0</v>
      </c>
    </row>
    <row r="312" spans="1:18" ht="31.2" x14ac:dyDescent="0.25">
      <c r="A312" s="77" t="s">
        <v>204</v>
      </c>
      <c r="B312" s="68" t="s">
        <v>208</v>
      </c>
      <c r="C312" s="68" t="s">
        <v>15</v>
      </c>
      <c r="D312" s="68" t="s">
        <v>48</v>
      </c>
      <c r="E312" s="68" t="s">
        <v>32</v>
      </c>
      <c r="F312" s="68" t="s">
        <v>28</v>
      </c>
      <c r="G312" s="68" t="s">
        <v>63</v>
      </c>
      <c r="H312" s="68" t="s">
        <v>200</v>
      </c>
      <c r="I312" s="68"/>
      <c r="J312" s="73"/>
      <c r="K312" s="74"/>
      <c r="L312" s="73"/>
      <c r="M312" s="69">
        <f t="shared" si="114"/>
        <v>275000000</v>
      </c>
      <c r="N312" s="69">
        <f t="shared" ref="N312:O313" si="117">N313</f>
        <v>0</v>
      </c>
      <c r="O312" s="125">
        <f t="shared" si="117"/>
        <v>0</v>
      </c>
      <c r="P312" s="157">
        <f t="shared" si="116"/>
        <v>0</v>
      </c>
    </row>
    <row r="313" spans="1:18" ht="62.4" x14ac:dyDescent="0.25">
      <c r="A313" s="77" t="s">
        <v>195</v>
      </c>
      <c r="B313" s="68" t="s">
        <v>208</v>
      </c>
      <c r="C313" s="68" t="s">
        <v>15</v>
      </c>
      <c r="D313" s="68" t="s">
        <v>48</v>
      </c>
      <c r="E313" s="68" t="s">
        <v>32</v>
      </c>
      <c r="F313" s="68" t="s">
        <v>28</v>
      </c>
      <c r="G313" s="68" t="s">
        <v>63</v>
      </c>
      <c r="H313" s="68" t="s">
        <v>200</v>
      </c>
      <c r="I313" s="68" t="s">
        <v>189</v>
      </c>
      <c r="J313" s="73"/>
      <c r="K313" s="74"/>
      <c r="L313" s="73"/>
      <c r="M313" s="69">
        <f t="shared" si="114"/>
        <v>275000000</v>
      </c>
      <c r="N313" s="69">
        <f t="shared" si="117"/>
        <v>0</v>
      </c>
      <c r="O313" s="125">
        <f t="shared" si="117"/>
        <v>0</v>
      </c>
      <c r="P313" s="157">
        <f t="shared" si="116"/>
        <v>0</v>
      </c>
    </row>
    <row r="314" spans="1:18" ht="15.6" x14ac:dyDescent="0.25">
      <c r="A314" s="77" t="s">
        <v>389</v>
      </c>
      <c r="B314" s="68"/>
      <c r="C314" s="68"/>
      <c r="D314" s="68"/>
      <c r="E314" s="68"/>
      <c r="F314" s="68"/>
      <c r="G314" s="68"/>
      <c r="H314" s="68"/>
      <c r="I314" s="68"/>
      <c r="J314" s="73"/>
      <c r="K314" s="74"/>
      <c r="L314" s="73"/>
      <c r="M314" s="69">
        <f t="shared" si="114"/>
        <v>275000000</v>
      </c>
      <c r="N314" s="69">
        <f t="shared" ref="N314:O314" si="118">N315</f>
        <v>0</v>
      </c>
      <c r="O314" s="125">
        <f t="shared" si="118"/>
        <v>0</v>
      </c>
      <c r="P314" s="157">
        <f t="shared" si="116"/>
        <v>0</v>
      </c>
    </row>
    <row r="315" spans="1:18" s="57" customFormat="1" ht="31.2" x14ac:dyDescent="0.25">
      <c r="A315" s="89" t="s">
        <v>388</v>
      </c>
      <c r="B315" s="83" t="s">
        <v>208</v>
      </c>
      <c r="C315" s="83" t="s">
        <v>15</v>
      </c>
      <c r="D315" s="83" t="s">
        <v>48</v>
      </c>
      <c r="E315" s="83" t="s">
        <v>32</v>
      </c>
      <c r="F315" s="83" t="s">
        <v>28</v>
      </c>
      <c r="G315" s="83" t="s">
        <v>63</v>
      </c>
      <c r="H315" s="83" t="s">
        <v>200</v>
      </c>
      <c r="I315" s="83" t="s">
        <v>189</v>
      </c>
      <c r="J315" s="84" t="s">
        <v>205</v>
      </c>
      <c r="K315" s="79">
        <v>500</v>
      </c>
      <c r="L315" s="84" t="s">
        <v>53</v>
      </c>
      <c r="M315" s="85">
        <v>275000000</v>
      </c>
      <c r="N315" s="85">
        <v>0</v>
      </c>
      <c r="O315" s="130">
        <v>0</v>
      </c>
      <c r="P315" s="157">
        <f t="shared" si="116"/>
        <v>0</v>
      </c>
      <c r="Q315" s="56"/>
      <c r="R315" s="56"/>
    </row>
    <row r="316" spans="1:18" ht="31.2" x14ac:dyDescent="0.25">
      <c r="A316" s="26" t="s">
        <v>117</v>
      </c>
      <c r="B316" s="68" t="s">
        <v>118</v>
      </c>
      <c r="C316" s="68" t="s">
        <v>0</v>
      </c>
      <c r="D316" s="68" t="s">
        <v>0</v>
      </c>
      <c r="E316" s="68" t="s">
        <v>0</v>
      </c>
      <c r="F316" s="68" t="s">
        <v>0</v>
      </c>
      <c r="G316" s="68" t="s">
        <v>0</v>
      </c>
      <c r="H316" s="70" t="s">
        <v>0</v>
      </c>
      <c r="I316" s="70" t="s">
        <v>0</v>
      </c>
      <c r="J316" s="71" t="s">
        <v>0</v>
      </c>
      <c r="K316" s="72"/>
      <c r="L316" s="71" t="s">
        <v>0</v>
      </c>
      <c r="M316" s="69">
        <f>M317+M332</f>
        <v>151434904.98999998</v>
      </c>
      <c r="N316" s="69">
        <f>N317+N332</f>
        <v>0</v>
      </c>
      <c r="O316" s="125">
        <f>O317+O332</f>
        <v>0</v>
      </c>
      <c r="P316" s="157">
        <f t="shared" si="116"/>
        <v>0</v>
      </c>
    </row>
    <row r="317" spans="1:18" ht="31.2" x14ac:dyDescent="0.25">
      <c r="A317" s="26" t="s">
        <v>178</v>
      </c>
      <c r="B317" s="68" t="s">
        <v>118</v>
      </c>
      <c r="C317" s="68" t="s">
        <v>12</v>
      </c>
      <c r="D317" s="68" t="s">
        <v>0</v>
      </c>
      <c r="E317" s="68" t="s">
        <v>0</v>
      </c>
      <c r="F317" s="68" t="s">
        <v>0</v>
      </c>
      <c r="G317" s="68" t="s">
        <v>0</v>
      </c>
      <c r="H317" s="70" t="s">
        <v>0</v>
      </c>
      <c r="I317" s="70" t="s">
        <v>0</v>
      </c>
      <c r="J317" s="71" t="s">
        <v>0</v>
      </c>
      <c r="K317" s="72"/>
      <c r="L317" s="71" t="s">
        <v>0</v>
      </c>
      <c r="M317" s="69">
        <f>M318</f>
        <v>149803536.13999999</v>
      </c>
      <c r="N317" s="69">
        <f t="shared" ref="N317:O320" si="119">N318</f>
        <v>0</v>
      </c>
      <c r="O317" s="125">
        <f t="shared" si="119"/>
        <v>0</v>
      </c>
      <c r="P317" s="157">
        <f t="shared" si="116"/>
        <v>0</v>
      </c>
    </row>
    <row r="318" spans="1:18" ht="31.2" x14ac:dyDescent="0.25">
      <c r="A318" s="26" t="s">
        <v>119</v>
      </c>
      <c r="B318" s="68" t="s">
        <v>118</v>
      </c>
      <c r="C318" s="68" t="s">
        <v>12</v>
      </c>
      <c r="D318" s="68" t="s">
        <v>120</v>
      </c>
      <c r="E318" s="68" t="s">
        <v>0</v>
      </c>
      <c r="F318" s="68" t="s">
        <v>0</v>
      </c>
      <c r="G318" s="68" t="s">
        <v>0</v>
      </c>
      <c r="H318" s="70" t="s">
        <v>0</v>
      </c>
      <c r="I318" s="70" t="s">
        <v>0</v>
      </c>
      <c r="J318" s="71" t="s">
        <v>0</v>
      </c>
      <c r="K318" s="72"/>
      <c r="L318" s="71" t="s">
        <v>0</v>
      </c>
      <c r="M318" s="69">
        <f>M319</f>
        <v>149803536.13999999</v>
      </c>
      <c r="N318" s="69">
        <f t="shared" si="119"/>
        <v>0</v>
      </c>
      <c r="O318" s="125">
        <f t="shared" si="119"/>
        <v>0</v>
      </c>
      <c r="P318" s="157">
        <f t="shared" si="116"/>
        <v>0</v>
      </c>
    </row>
    <row r="319" spans="1:18" ht="31.2" x14ac:dyDescent="0.25">
      <c r="A319" s="26" t="s">
        <v>31</v>
      </c>
      <c r="B319" s="68" t="s">
        <v>118</v>
      </c>
      <c r="C319" s="68" t="s">
        <v>12</v>
      </c>
      <c r="D319" s="68" t="s">
        <v>120</v>
      </c>
      <c r="E319" s="68" t="s">
        <v>32</v>
      </c>
      <c r="F319" s="68" t="s">
        <v>0</v>
      </c>
      <c r="G319" s="68" t="s">
        <v>0</v>
      </c>
      <c r="H319" s="70" t="s">
        <v>0</v>
      </c>
      <c r="I319" s="70" t="s">
        <v>0</v>
      </c>
      <c r="J319" s="71" t="s">
        <v>0</v>
      </c>
      <c r="K319" s="72"/>
      <c r="L319" s="71" t="s">
        <v>0</v>
      </c>
      <c r="M319" s="69">
        <f>M320</f>
        <v>149803536.13999999</v>
      </c>
      <c r="N319" s="69">
        <f t="shared" si="119"/>
        <v>0</v>
      </c>
      <c r="O319" s="125">
        <f t="shared" si="119"/>
        <v>0</v>
      </c>
      <c r="P319" s="157">
        <f t="shared" si="116"/>
        <v>0</v>
      </c>
    </row>
    <row r="320" spans="1:18" ht="15.6" x14ac:dyDescent="0.25">
      <c r="A320" s="77" t="s">
        <v>121</v>
      </c>
      <c r="B320" s="68" t="s">
        <v>118</v>
      </c>
      <c r="C320" s="68" t="s">
        <v>12</v>
      </c>
      <c r="D320" s="68" t="s">
        <v>120</v>
      </c>
      <c r="E320" s="68" t="s">
        <v>32</v>
      </c>
      <c r="F320" s="68" t="s">
        <v>21</v>
      </c>
      <c r="G320" s="68" t="s">
        <v>0</v>
      </c>
      <c r="H320" s="68" t="s">
        <v>0</v>
      </c>
      <c r="I320" s="68" t="s">
        <v>0</v>
      </c>
      <c r="J320" s="73" t="s">
        <v>0</v>
      </c>
      <c r="K320" s="74"/>
      <c r="L320" s="73" t="s">
        <v>0</v>
      </c>
      <c r="M320" s="69">
        <f>M321</f>
        <v>149803536.13999999</v>
      </c>
      <c r="N320" s="69">
        <f t="shared" si="119"/>
        <v>0</v>
      </c>
      <c r="O320" s="125">
        <f t="shared" si="119"/>
        <v>0</v>
      </c>
      <c r="P320" s="157">
        <f t="shared" si="116"/>
        <v>0</v>
      </c>
    </row>
    <row r="321" spans="1:18" ht="15.6" x14ac:dyDescent="0.25">
      <c r="A321" s="77" t="s">
        <v>122</v>
      </c>
      <c r="B321" s="68" t="s">
        <v>118</v>
      </c>
      <c r="C321" s="68" t="s">
        <v>12</v>
      </c>
      <c r="D321" s="68" t="s">
        <v>120</v>
      </c>
      <c r="E321" s="68" t="s">
        <v>32</v>
      </c>
      <c r="F321" s="68" t="s">
        <v>21</v>
      </c>
      <c r="G321" s="68" t="s">
        <v>63</v>
      </c>
      <c r="H321" s="68" t="s">
        <v>0</v>
      </c>
      <c r="I321" s="68" t="s">
        <v>0</v>
      </c>
      <c r="J321" s="73" t="s">
        <v>0</v>
      </c>
      <c r="K321" s="74"/>
      <c r="L321" s="73" t="s">
        <v>0</v>
      </c>
      <c r="M321" s="69">
        <f>M322+M328</f>
        <v>149803536.13999999</v>
      </c>
      <c r="N321" s="69">
        <f t="shared" ref="N321:O321" si="120">N322+N328</f>
        <v>0</v>
      </c>
      <c r="O321" s="125">
        <f t="shared" si="120"/>
        <v>0</v>
      </c>
      <c r="P321" s="157">
        <f t="shared" si="116"/>
        <v>0</v>
      </c>
    </row>
    <row r="322" spans="1:18" ht="31.2" x14ac:dyDescent="0.25">
      <c r="A322" s="26" t="s">
        <v>204</v>
      </c>
      <c r="B322" s="68" t="s">
        <v>118</v>
      </c>
      <c r="C322" s="68" t="s">
        <v>12</v>
      </c>
      <c r="D322" s="68" t="s">
        <v>120</v>
      </c>
      <c r="E322" s="68" t="s">
        <v>32</v>
      </c>
      <c r="F322" s="68" t="s">
        <v>21</v>
      </c>
      <c r="G322" s="68" t="s">
        <v>63</v>
      </c>
      <c r="H322" s="68" t="s">
        <v>200</v>
      </c>
      <c r="I322" s="70" t="s">
        <v>0</v>
      </c>
      <c r="J322" s="71" t="s">
        <v>0</v>
      </c>
      <c r="K322" s="72"/>
      <c r="L322" s="71" t="s">
        <v>0</v>
      </c>
      <c r="M322" s="69">
        <f>M323</f>
        <v>140000000</v>
      </c>
      <c r="N322" s="69">
        <f t="shared" ref="N322:O322" si="121">N323</f>
        <v>0</v>
      </c>
      <c r="O322" s="125">
        <f t="shared" si="121"/>
        <v>0</v>
      </c>
      <c r="P322" s="157">
        <f t="shared" si="116"/>
        <v>0</v>
      </c>
    </row>
    <row r="323" spans="1:18" ht="62.4" x14ac:dyDescent="0.25">
      <c r="A323" s="26" t="s">
        <v>195</v>
      </c>
      <c r="B323" s="68" t="s">
        <v>118</v>
      </c>
      <c r="C323" s="68" t="s">
        <v>12</v>
      </c>
      <c r="D323" s="68" t="s">
        <v>120</v>
      </c>
      <c r="E323" s="68" t="s">
        <v>32</v>
      </c>
      <c r="F323" s="68" t="s">
        <v>21</v>
      </c>
      <c r="G323" s="68" t="s">
        <v>63</v>
      </c>
      <c r="H323" s="68" t="s">
        <v>200</v>
      </c>
      <c r="I323" s="68" t="s">
        <v>189</v>
      </c>
      <c r="J323" s="73" t="s">
        <v>0</v>
      </c>
      <c r="K323" s="74"/>
      <c r="L323" s="73" t="s">
        <v>0</v>
      </c>
      <c r="M323" s="69">
        <f>M324+M326</f>
        <v>140000000</v>
      </c>
      <c r="N323" s="69">
        <f t="shared" ref="N323:O323" si="122">N324+N326</f>
        <v>0</v>
      </c>
      <c r="O323" s="125">
        <f t="shared" si="122"/>
        <v>0</v>
      </c>
      <c r="P323" s="157">
        <f t="shared" si="116"/>
        <v>0</v>
      </c>
    </row>
    <row r="324" spans="1:18" ht="15.6" x14ac:dyDescent="0.25">
      <c r="A324" s="26" t="s">
        <v>163</v>
      </c>
      <c r="B324" s="86" t="s">
        <v>0</v>
      </c>
      <c r="C324" s="86" t="s">
        <v>0</v>
      </c>
      <c r="D324" s="86" t="s">
        <v>0</v>
      </c>
      <c r="E324" s="86" t="s">
        <v>0</v>
      </c>
      <c r="F324" s="86" t="s">
        <v>0</v>
      </c>
      <c r="G324" s="86" t="s">
        <v>0</v>
      </c>
      <c r="H324" s="86" t="s">
        <v>0</v>
      </c>
      <c r="I324" s="86" t="s">
        <v>0</v>
      </c>
      <c r="J324" s="86" t="s">
        <v>0</v>
      </c>
      <c r="K324" s="87"/>
      <c r="L324" s="86" t="s">
        <v>0</v>
      </c>
      <c r="M324" s="69">
        <f>M325</f>
        <v>60000000</v>
      </c>
      <c r="N324" s="69">
        <f t="shared" ref="N324:O324" si="123">N325</f>
        <v>0</v>
      </c>
      <c r="O324" s="125">
        <f t="shared" si="123"/>
        <v>0</v>
      </c>
      <c r="P324" s="157">
        <f t="shared" si="116"/>
        <v>0</v>
      </c>
    </row>
    <row r="325" spans="1:18" ht="31.2" x14ac:dyDescent="0.25">
      <c r="A325" s="60" t="s">
        <v>203</v>
      </c>
      <c r="B325" s="83" t="s">
        <v>118</v>
      </c>
      <c r="C325" s="83" t="s">
        <v>12</v>
      </c>
      <c r="D325" s="83" t="s">
        <v>120</v>
      </c>
      <c r="E325" s="83" t="s">
        <v>32</v>
      </c>
      <c r="F325" s="83" t="s">
        <v>21</v>
      </c>
      <c r="G325" s="83" t="s">
        <v>63</v>
      </c>
      <c r="H325" s="83" t="s">
        <v>200</v>
      </c>
      <c r="I325" s="83" t="s">
        <v>189</v>
      </c>
      <c r="J325" s="84" t="s">
        <v>124</v>
      </c>
      <c r="K325" s="79">
        <v>120</v>
      </c>
      <c r="L325" s="84" t="s">
        <v>109</v>
      </c>
      <c r="M325" s="85">
        <v>60000000</v>
      </c>
      <c r="N325" s="85">
        <v>0</v>
      </c>
      <c r="O325" s="130">
        <v>0</v>
      </c>
      <c r="P325" s="157">
        <f t="shared" si="116"/>
        <v>0</v>
      </c>
    </row>
    <row r="326" spans="1:18" ht="15.6" x14ac:dyDescent="0.25">
      <c r="A326" s="26" t="s">
        <v>307</v>
      </c>
      <c r="B326" s="86" t="s">
        <v>0</v>
      </c>
      <c r="C326" s="86" t="s">
        <v>0</v>
      </c>
      <c r="D326" s="86" t="s">
        <v>0</v>
      </c>
      <c r="E326" s="86" t="s">
        <v>0</v>
      </c>
      <c r="F326" s="86" t="s">
        <v>0</v>
      </c>
      <c r="G326" s="86" t="s">
        <v>0</v>
      </c>
      <c r="H326" s="86" t="s">
        <v>0</v>
      </c>
      <c r="I326" s="86" t="s">
        <v>0</v>
      </c>
      <c r="J326" s="86" t="s">
        <v>0</v>
      </c>
      <c r="K326" s="87"/>
      <c r="L326" s="86" t="s">
        <v>0</v>
      </c>
      <c r="M326" s="69">
        <f>M327</f>
        <v>80000000</v>
      </c>
      <c r="N326" s="69">
        <f t="shared" ref="N326:O326" si="124">N327</f>
        <v>0</v>
      </c>
      <c r="O326" s="125">
        <f t="shared" si="124"/>
        <v>0</v>
      </c>
      <c r="P326" s="157">
        <f t="shared" si="116"/>
        <v>0</v>
      </c>
    </row>
    <row r="327" spans="1:18" ht="31.2" x14ac:dyDescent="0.25">
      <c r="A327" s="60" t="s">
        <v>201</v>
      </c>
      <c r="B327" s="83" t="s">
        <v>118</v>
      </c>
      <c r="C327" s="83" t="s">
        <v>12</v>
      </c>
      <c r="D327" s="83" t="s">
        <v>120</v>
      </c>
      <c r="E327" s="83" t="s">
        <v>32</v>
      </c>
      <c r="F327" s="83" t="s">
        <v>21</v>
      </c>
      <c r="G327" s="83" t="s">
        <v>63</v>
      </c>
      <c r="H327" s="83" t="s">
        <v>200</v>
      </c>
      <c r="I327" s="83" t="s">
        <v>189</v>
      </c>
      <c r="J327" s="84" t="s">
        <v>124</v>
      </c>
      <c r="K327" s="79">
        <v>80</v>
      </c>
      <c r="L327" s="84" t="s">
        <v>109</v>
      </c>
      <c r="M327" s="85">
        <v>80000000</v>
      </c>
      <c r="N327" s="85">
        <v>0</v>
      </c>
      <c r="O327" s="130">
        <v>0</v>
      </c>
      <c r="P327" s="157">
        <f t="shared" si="116"/>
        <v>0</v>
      </c>
    </row>
    <row r="328" spans="1:18" ht="78" x14ac:dyDescent="0.25">
      <c r="A328" s="26" t="s">
        <v>126</v>
      </c>
      <c r="B328" s="68" t="s">
        <v>118</v>
      </c>
      <c r="C328" s="68" t="s">
        <v>12</v>
      </c>
      <c r="D328" s="68" t="s">
        <v>120</v>
      </c>
      <c r="E328" s="68" t="s">
        <v>32</v>
      </c>
      <c r="F328" s="68" t="s">
        <v>21</v>
      </c>
      <c r="G328" s="68" t="s">
        <v>63</v>
      </c>
      <c r="H328" s="68" t="s">
        <v>127</v>
      </c>
      <c r="I328" s="70" t="s">
        <v>0</v>
      </c>
      <c r="J328" s="71" t="s">
        <v>0</v>
      </c>
      <c r="K328" s="72"/>
      <c r="L328" s="71" t="s">
        <v>0</v>
      </c>
      <c r="M328" s="69">
        <f>M329</f>
        <v>9803536.1400000006</v>
      </c>
      <c r="N328" s="69">
        <f t="shared" ref="N328:O329" si="125">N329</f>
        <v>0</v>
      </c>
      <c r="O328" s="125">
        <f t="shared" si="125"/>
        <v>0</v>
      </c>
      <c r="P328" s="157">
        <f t="shared" si="116"/>
        <v>0</v>
      </c>
    </row>
    <row r="329" spans="1:18" ht="62.4" x14ac:dyDescent="0.25">
      <c r="A329" s="26" t="s">
        <v>195</v>
      </c>
      <c r="B329" s="68" t="s">
        <v>118</v>
      </c>
      <c r="C329" s="68" t="s">
        <v>12</v>
      </c>
      <c r="D329" s="68" t="s">
        <v>120</v>
      </c>
      <c r="E329" s="68" t="s">
        <v>32</v>
      </c>
      <c r="F329" s="68" t="s">
        <v>21</v>
      </c>
      <c r="G329" s="68" t="s">
        <v>63</v>
      </c>
      <c r="H329" s="68" t="s">
        <v>127</v>
      </c>
      <c r="I329" s="68" t="s">
        <v>189</v>
      </c>
      <c r="J329" s="73" t="s">
        <v>0</v>
      </c>
      <c r="K329" s="74"/>
      <c r="L329" s="73" t="s">
        <v>0</v>
      </c>
      <c r="M329" s="69">
        <f>M330</f>
        <v>9803536.1400000006</v>
      </c>
      <c r="N329" s="69">
        <f t="shared" si="125"/>
        <v>0</v>
      </c>
      <c r="O329" s="69">
        <f t="shared" si="125"/>
        <v>0</v>
      </c>
      <c r="P329" s="157">
        <f t="shared" si="116"/>
        <v>0</v>
      </c>
    </row>
    <row r="330" spans="1:18" ht="15.6" x14ac:dyDescent="0.25">
      <c r="A330" s="26" t="s">
        <v>166</v>
      </c>
      <c r="B330" s="68"/>
      <c r="C330" s="68"/>
      <c r="D330" s="68"/>
      <c r="E330" s="68"/>
      <c r="F330" s="68"/>
      <c r="G330" s="68"/>
      <c r="H330" s="68"/>
      <c r="I330" s="68"/>
      <c r="J330" s="73"/>
      <c r="K330" s="74"/>
      <c r="L330" s="73"/>
      <c r="M330" s="69">
        <f>M331</f>
        <v>9803536.1400000006</v>
      </c>
      <c r="N330" s="69">
        <f t="shared" ref="N330:O330" si="126">N331</f>
        <v>0</v>
      </c>
      <c r="O330" s="125">
        <f t="shared" si="126"/>
        <v>0</v>
      </c>
      <c r="P330" s="157">
        <f t="shared" si="116"/>
        <v>0</v>
      </c>
    </row>
    <row r="331" spans="1:18" s="57" customFormat="1" ht="31.2" x14ac:dyDescent="0.25">
      <c r="A331" s="60" t="s">
        <v>399</v>
      </c>
      <c r="B331" s="83" t="s">
        <v>118</v>
      </c>
      <c r="C331" s="83" t="s">
        <v>12</v>
      </c>
      <c r="D331" s="83" t="s">
        <v>120</v>
      </c>
      <c r="E331" s="83" t="s">
        <v>32</v>
      </c>
      <c r="F331" s="83" t="s">
        <v>21</v>
      </c>
      <c r="G331" s="83" t="s">
        <v>63</v>
      </c>
      <c r="H331" s="83" t="s">
        <v>127</v>
      </c>
      <c r="I331" s="83" t="s">
        <v>189</v>
      </c>
      <c r="J331" s="84" t="s">
        <v>335</v>
      </c>
      <c r="K331" s="79">
        <v>75</v>
      </c>
      <c r="L331" s="84" t="s">
        <v>59</v>
      </c>
      <c r="M331" s="85">
        <f>98036.14+9705500</f>
        <v>9803536.1400000006</v>
      </c>
      <c r="N331" s="85">
        <v>0</v>
      </c>
      <c r="O331" s="130">
        <v>0</v>
      </c>
      <c r="P331" s="157">
        <f t="shared" si="116"/>
        <v>0</v>
      </c>
      <c r="Q331" s="56"/>
      <c r="R331" s="56"/>
    </row>
    <row r="332" spans="1:18" s="36" customFormat="1" ht="31.2" x14ac:dyDescent="0.25">
      <c r="A332" s="26" t="s">
        <v>177</v>
      </c>
      <c r="B332" s="68" t="s">
        <v>118</v>
      </c>
      <c r="C332" s="68" t="s">
        <v>15</v>
      </c>
      <c r="D332" s="68"/>
      <c r="E332" s="68"/>
      <c r="F332" s="68"/>
      <c r="G332" s="68"/>
      <c r="H332" s="68"/>
      <c r="I332" s="68"/>
      <c r="J332" s="73"/>
      <c r="K332" s="74"/>
      <c r="L332" s="73"/>
      <c r="M332" s="69">
        <f t="shared" ref="M332:M339" si="127">M333</f>
        <v>1631368.85</v>
      </c>
      <c r="N332" s="69">
        <f t="shared" ref="N332:O332" si="128">N333</f>
        <v>0</v>
      </c>
      <c r="O332" s="125">
        <f t="shared" si="128"/>
        <v>0</v>
      </c>
      <c r="P332" s="157">
        <f t="shared" si="116"/>
        <v>0</v>
      </c>
      <c r="Q332" s="37"/>
      <c r="R332" s="37"/>
    </row>
    <row r="333" spans="1:18" s="36" customFormat="1" ht="78" x14ac:dyDescent="0.25">
      <c r="A333" s="26" t="s">
        <v>398</v>
      </c>
      <c r="B333" s="68" t="s">
        <v>118</v>
      </c>
      <c r="C333" s="68" t="s">
        <v>15</v>
      </c>
      <c r="D333" s="68" t="s">
        <v>192</v>
      </c>
      <c r="E333" s="68"/>
      <c r="F333" s="68"/>
      <c r="G333" s="68"/>
      <c r="H333" s="68"/>
      <c r="I333" s="68"/>
      <c r="J333" s="73"/>
      <c r="K333" s="74"/>
      <c r="L333" s="73"/>
      <c r="M333" s="69">
        <f t="shared" si="127"/>
        <v>1631368.85</v>
      </c>
      <c r="N333" s="69">
        <f t="shared" ref="N333:O339" si="129">N334</f>
        <v>0</v>
      </c>
      <c r="O333" s="125">
        <f t="shared" si="129"/>
        <v>0</v>
      </c>
      <c r="P333" s="157">
        <f t="shared" si="116"/>
        <v>0</v>
      </c>
      <c r="Q333" s="37"/>
      <c r="R333" s="37"/>
    </row>
    <row r="334" spans="1:18" s="36" customFormat="1" ht="31.2" x14ac:dyDescent="0.25">
      <c r="A334" s="26" t="s">
        <v>31</v>
      </c>
      <c r="B334" s="68" t="s">
        <v>118</v>
      </c>
      <c r="C334" s="68" t="s">
        <v>15</v>
      </c>
      <c r="D334" s="68" t="s">
        <v>192</v>
      </c>
      <c r="E334" s="68" t="s">
        <v>32</v>
      </c>
      <c r="F334" s="68"/>
      <c r="G334" s="68"/>
      <c r="H334" s="68"/>
      <c r="I334" s="68"/>
      <c r="J334" s="73"/>
      <c r="K334" s="74"/>
      <c r="L334" s="73"/>
      <c r="M334" s="69">
        <f t="shared" si="127"/>
        <v>1631368.85</v>
      </c>
      <c r="N334" s="69">
        <f t="shared" si="129"/>
        <v>0</v>
      </c>
      <c r="O334" s="125">
        <f t="shared" si="129"/>
        <v>0</v>
      </c>
      <c r="P334" s="157">
        <f t="shared" si="116"/>
        <v>0</v>
      </c>
      <c r="Q334" s="37"/>
      <c r="R334" s="37"/>
    </row>
    <row r="335" spans="1:18" s="36" customFormat="1" ht="15.6" x14ac:dyDescent="0.25">
      <c r="A335" s="26" t="s">
        <v>121</v>
      </c>
      <c r="B335" s="68" t="s">
        <v>118</v>
      </c>
      <c r="C335" s="68" t="s">
        <v>15</v>
      </c>
      <c r="D335" s="68" t="s">
        <v>192</v>
      </c>
      <c r="E335" s="68" t="s">
        <v>32</v>
      </c>
      <c r="F335" s="68" t="s">
        <v>21</v>
      </c>
      <c r="G335" s="68"/>
      <c r="H335" s="68"/>
      <c r="I335" s="68"/>
      <c r="J335" s="73"/>
      <c r="K335" s="74"/>
      <c r="L335" s="73"/>
      <c r="M335" s="69">
        <f t="shared" si="127"/>
        <v>1631368.85</v>
      </c>
      <c r="N335" s="69">
        <f t="shared" si="129"/>
        <v>0</v>
      </c>
      <c r="O335" s="125">
        <f t="shared" si="129"/>
        <v>0</v>
      </c>
      <c r="P335" s="157">
        <f t="shared" si="116"/>
        <v>0</v>
      </c>
      <c r="Q335" s="37"/>
      <c r="R335" s="37"/>
    </row>
    <row r="336" spans="1:18" s="36" customFormat="1" ht="15.6" x14ac:dyDescent="0.25">
      <c r="A336" s="26" t="s">
        <v>122</v>
      </c>
      <c r="B336" s="68" t="s">
        <v>118</v>
      </c>
      <c r="C336" s="68" t="s">
        <v>15</v>
      </c>
      <c r="D336" s="68" t="s">
        <v>192</v>
      </c>
      <c r="E336" s="68" t="s">
        <v>32</v>
      </c>
      <c r="F336" s="68" t="s">
        <v>21</v>
      </c>
      <c r="G336" s="68" t="s">
        <v>63</v>
      </c>
      <c r="H336" s="68"/>
      <c r="I336" s="68"/>
      <c r="J336" s="73"/>
      <c r="K336" s="74"/>
      <c r="L336" s="73"/>
      <c r="M336" s="69">
        <f t="shared" si="127"/>
        <v>1631368.85</v>
      </c>
      <c r="N336" s="69">
        <f t="shared" si="129"/>
        <v>0</v>
      </c>
      <c r="O336" s="125">
        <f t="shared" si="129"/>
        <v>0</v>
      </c>
      <c r="P336" s="157">
        <f t="shared" si="116"/>
        <v>0</v>
      </c>
      <c r="Q336" s="37"/>
      <c r="R336" s="37"/>
    </row>
    <row r="337" spans="1:18" s="36" customFormat="1" ht="31.2" x14ac:dyDescent="0.25">
      <c r="A337" s="26" t="s">
        <v>204</v>
      </c>
      <c r="B337" s="68" t="s">
        <v>118</v>
      </c>
      <c r="C337" s="68" t="s">
        <v>15</v>
      </c>
      <c r="D337" s="68" t="s">
        <v>192</v>
      </c>
      <c r="E337" s="68" t="s">
        <v>32</v>
      </c>
      <c r="F337" s="68" t="s">
        <v>21</v>
      </c>
      <c r="G337" s="68" t="s">
        <v>63</v>
      </c>
      <c r="H337" s="68" t="s">
        <v>200</v>
      </c>
      <c r="I337" s="68"/>
      <c r="J337" s="73"/>
      <c r="K337" s="74"/>
      <c r="L337" s="73"/>
      <c r="M337" s="69">
        <f t="shared" si="127"/>
        <v>1631368.85</v>
      </c>
      <c r="N337" s="69">
        <f t="shared" si="129"/>
        <v>0</v>
      </c>
      <c r="O337" s="125">
        <f t="shared" si="129"/>
        <v>0</v>
      </c>
      <c r="P337" s="157">
        <f t="shared" si="116"/>
        <v>0</v>
      </c>
      <c r="Q337" s="37"/>
      <c r="R337" s="37"/>
    </row>
    <row r="338" spans="1:18" s="36" customFormat="1" ht="62.4" x14ac:dyDescent="0.25">
      <c r="A338" s="26" t="s">
        <v>195</v>
      </c>
      <c r="B338" s="68" t="s">
        <v>118</v>
      </c>
      <c r="C338" s="68" t="s">
        <v>15</v>
      </c>
      <c r="D338" s="68" t="s">
        <v>192</v>
      </c>
      <c r="E338" s="68" t="s">
        <v>32</v>
      </c>
      <c r="F338" s="68" t="s">
        <v>21</v>
      </c>
      <c r="G338" s="68" t="s">
        <v>63</v>
      </c>
      <c r="H338" s="68" t="s">
        <v>200</v>
      </c>
      <c r="I338" s="68" t="s">
        <v>189</v>
      </c>
      <c r="J338" s="73"/>
      <c r="K338" s="74"/>
      <c r="L338" s="73"/>
      <c r="M338" s="69">
        <f t="shared" si="127"/>
        <v>1631368.85</v>
      </c>
      <c r="N338" s="69">
        <f t="shared" si="129"/>
        <v>0</v>
      </c>
      <c r="O338" s="125">
        <f t="shared" si="129"/>
        <v>0</v>
      </c>
      <c r="P338" s="157">
        <f t="shared" si="116"/>
        <v>0</v>
      </c>
      <c r="Q338" s="37"/>
      <c r="R338" s="37"/>
    </row>
    <row r="339" spans="1:18" s="36" customFormat="1" ht="15.6" x14ac:dyDescent="0.25">
      <c r="A339" s="26" t="s">
        <v>163</v>
      </c>
      <c r="B339" s="68"/>
      <c r="C339" s="68"/>
      <c r="D339" s="68"/>
      <c r="E339" s="68"/>
      <c r="F339" s="68"/>
      <c r="G339" s="68"/>
      <c r="H339" s="68"/>
      <c r="I339" s="68"/>
      <c r="J339" s="73"/>
      <c r="K339" s="74"/>
      <c r="L339" s="73"/>
      <c r="M339" s="69">
        <f t="shared" si="127"/>
        <v>1631368.85</v>
      </c>
      <c r="N339" s="69">
        <f t="shared" si="129"/>
        <v>0</v>
      </c>
      <c r="O339" s="125">
        <f t="shared" si="129"/>
        <v>0</v>
      </c>
      <c r="P339" s="157">
        <f t="shared" si="116"/>
        <v>0</v>
      </c>
      <c r="Q339" s="37"/>
      <c r="R339" s="37"/>
    </row>
    <row r="340" spans="1:18" s="55" customFormat="1" ht="31.2" x14ac:dyDescent="0.25">
      <c r="A340" s="60" t="s">
        <v>397</v>
      </c>
      <c r="B340" s="83" t="s">
        <v>118</v>
      </c>
      <c r="C340" s="83" t="s">
        <v>15</v>
      </c>
      <c r="D340" s="83" t="s">
        <v>192</v>
      </c>
      <c r="E340" s="83" t="s">
        <v>32</v>
      </c>
      <c r="F340" s="83" t="s">
        <v>21</v>
      </c>
      <c r="G340" s="83" t="s">
        <v>63</v>
      </c>
      <c r="H340" s="83" t="s">
        <v>200</v>
      </c>
      <c r="I340" s="83" t="s">
        <v>189</v>
      </c>
      <c r="J340" s="84" t="s">
        <v>335</v>
      </c>
      <c r="K340" s="79" t="s">
        <v>411</v>
      </c>
      <c r="L340" s="84" t="s">
        <v>59</v>
      </c>
      <c r="M340" s="85">
        <v>1631368.85</v>
      </c>
      <c r="N340" s="85">
        <v>0</v>
      </c>
      <c r="O340" s="130">
        <v>0</v>
      </c>
      <c r="P340" s="157">
        <f t="shared" si="116"/>
        <v>0</v>
      </c>
      <c r="Q340" s="54"/>
      <c r="R340" s="54"/>
    </row>
    <row r="341" spans="1:18" ht="31.2" x14ac:dyDescent="0.25">
      <c r="A341" s="26" t="s">
        <v>143</v>
      </c>
      <c r="B341" s="68" t="s">
        <v>144</v>
      </c>
      <c r="C341" s="68" t="s">
        <v>0</v>
      </c>
      <c r="D341" s="68" t="s">
        <v>0</v>
      </c>
      <c r="E341" s="68" t="s">
        <v>0</v>
      </c>
      <c r="F341" s="68" t="s">
        <v>0</v>
      </c>
      <c r="G341" s="68" t="s">
        <v>0</v>
      </c>
      <c r="H341" s="70" t="s">
        <v>0</v>
      </c>
      <c r="I341" s="70" t="s">
        <v>0</v>
      </c>
      <c r="J341" s="71" t="s">
        <v>0</v>
      </c>
      <c r="K341" s="72"/>
      <c r="L341" s="71" t="s">
        <v>0</v>
      </c>
      <c r="M341" s="69">
        <f t="shared" ref="M341:M347" si="130">M342</f>
        <v>379170299.34000003</v>
      </c>
      <c r="N341" s="69">
        <f t="shared" ref="N341:O347" si="131">N342</f>
        <v>0</v>
      </c>
      <c r="O341" s="125">
        <f t="shared" si="131"/>
        <v>434983.54</v>
      </c>
      <c r="P341" s="157">
        <f t="shared" si="116"/>
        <v>1.1471983453270229E-3</v>
      </c>
    </row>
    <row r="342" spans="1:18" ht="31.2" x14ac:dyDescent="0.25">
      <c r="A342" s="26" t="s">
        <v>177</v>
      </c>
      <c r="B342" s="68" t="s">
        <v>144</v>
      </c>
      <c r="C342" s="68" t="s">
        <v>15</v>
      </c>
      <c r="D342" s="68"/>
      <c r="E342" s="68"/>
      <c r="F342" s="68"/>
      <c r="G342" s="68"/>
      <c r="H342" s="70"/>
      <c r="I342" s="70"/>
      <c r="J342" s="71"/>
      <c r="K342" s="72"/>
      <c r="L342" s="71"/>
      <c r="M342" s="69">
        <f t="shared" si="130"/>
        <v>379170299.34000003</v>
      </c>
      <c r="N342" s="69">
        <f t="shared" si="131"/>
        <v>0</v>
      </c>
      <c r="O342" s="125">
        <f t="shared" si="131"/>
        <v>434983.54</v>
      </c>
      <c r="P342" s="157">
        <f t="shared" si="116"/>
        <v>1.1471983453270229E-3</v>
      </c>
    </row>
    <row r="343" spans="1:18" ht="46.8" x14ac:dyDescent="0.25">
      <c r="A343" s="26" t="s">
        <v>198</v>
      </c>
      <c r="B343" s="68" t="s">
        <v>144</v>
      </c>
      <c r="C343" s="68" t="s">
        <v>15</v>
      </c>
      <c r="D343" s="68" t="s">
        <v>192</v>
      </c>
      <c r="E343" s="68" t="s">
        <v>0</v>
      </c>
      <c r="F343" s="68" t="s">
        <v>0</v>
      </c>
      <c r="G343" s="68" t="s">
        <v>0</v>
      </c>
      <c r="H343" s="70" t="s">
        <v>0</v>
      </c>
      <c r="I343" s="70" t="s">
        <v>0</v>
      </c>
      <c r="J343" s="71" t="s">
        <v>0</v>
      </c>
      <c r="K343" s="72"/>
      <c r="L343" s="71" t="s">
        <v>0</v>
      </c>
      <c r="M343" s="69">
        <f t="shared" si="130"/>
        <v>379170299.34000003</v>
      </c>
      <c r="N343" s="69">
        <f t="shared" si="131"/>
        <v>0</v>
      </c>
      <c r="O343" s="125">
        <f t="shared" si="131"/>
        <v>434983.54</v>
      </c>
      <c r="P343" s="157">
        <f t="shared" si="116"/>
        <v>1.1471983453270229E-3</v>
      </c>
    </row>
    <row r="344" spans="1:18" ht="31.2" x14ac:dyDescent="0.25">
      <c r="A344" s="26" t="s">
        <v>197</v>
      </c>
      <c r="B344" s="68" t="s">
        <v>144</v>
      </c>
      <c r="C344" s="68" t="s">
        <v>15</v>
      </c>
      <c r="D344" s="68" t="s">
        <v>192</v>
      </c>
      <c r="E344" s="68" t="s">
        <v>191</v>
      </c>
      <c r="F344" s="68" t="s">
        <v>0</v>
      </c>
      <c r="G344" s="68" t="s">
        <v>0</v>
      </c>
      <c r="H344" s="70" t="s">
        <v>0</v>
      </c>
      <c r="I344" s="70" t="s">
        <v>0</v>
      </c>
      <c r="J344" s="71" t="s">
        <v>0</v>
      </c>
      <c r="K344" s="72"/>
      <c r="L344" s="71" t="s">
        <v>0</v>
      </c>
      <c r="M344" s="69">
        <f t="shared" si="130"/>
        <v>379170299.34000003</v>
      </c>
      <c r="N344" s="69">
        <f t="shared" si="131"/>
        <v>0</v>
      </c>
      <c r="O344" s="125">
        <f t="shared" si="131"/>
        <v>434983.54</v>
      </c>
      <c r="P344" s="157">
        <f t="shared" si="116"/>
        <v>1.1471983453270229E-3</v>
      </c>
    </row>
    <row r="345" spans="1:18" ht="15.6" x14ac:dyDescent="0.25">
      <c r="A345" s="77" t="s">
        <v>33</v>
      </c>
      <c r="B345" s="68" t="s">
        <v>144</v>
      </c>
      <c r="C345" s="68" t="s">
        <v>15</v>
      </c>
      <c r="D345" s="68" t="s">
        <v>192</v>
      </c>
      <c r="E345" s="68" t="s">
        <v>191</v>
      </c>
      <c r="F345" s="68" t="s">
        <v>34</v>
      </c>
      <c r="G345" s="68" t="s">
        <v>0</v>
      </c>
      <c r="H345" s="68" t="s">
        <v>0</v>
      </c>
      <c r="I345" s="68" t="s">
        <v>0</v>
      </c>
      <c r="J345" s="73" t="s">
        <v>0</v>
      </c>
      <c r="K345" s="74"/>
      <c r="L345" s="73" t="s">
        <v>0</v>
      </c>
      <c r="M345" s="69">
        <f t="shared" si="130"/>
        <v>379170299.34000003</v>
      </c>
      <c r="N345" s="69">
        <f t="shared" si="131"/>
        <v>0</v>
      </c>
      <c r="O345" s="125">
        <f t="shared" si="131"/>
        <v>434983.54</v>
      </c>
      <c r="P345" s="157">
        <f t="shared" si="116"/>
        <v>1.1471983453270229E-3</v>
      </c>
    </row>
    <row r="346" spans="1:18" ht="15.6" x14ac:dyDescent="0.25">
      <c r="A346" s="77" t="s">
        <v>146</v>
      </c>
      <c r="B346" s="68" t="s">
        <v>144</v>
      </c>
      <c r="C346" s="68" t="s">
        <v>15</v>
      </c>
      <c r="D346" s="68" t="s">
        <v>192</v>
      </c>
      <c r="E346" s="68" t="s">
        <v>191</v>
      </c>
      <c r="F346" s="68" t="s">
        <v>34</v>
      </c>
      <c r="G346" s="68" t="s">
        <v>86</v>
      </c>
      <c r="H346" s="68" t="s">
        <v>0</v>
      </c>
      <c r="I346" s="68" t="s">
        <v>0</v>
      </c>
      <c r="J346" s="73" t="s">
        <v>0</v>
      </c>
      <c r="K346" s="74"/>
      <c r="L346" s="73" t="s">
        <v>0</v>
      </c>
      <c r="M346" s="69">
        <f t="shared" si="130"/>
        <v>379170299.34000003</v>
      </c>
      <c r="N346" s="69">
        <f t="shared" si="131"/>
        <v>0</v>
      </c>
      <c r="O346" s="125">
        <f t="shared" si="131"/>
        <v>434983.54</v>
      </c>
      <c r="P346" s="157">
        <f t="shared" si="116"/>
        <v>1.1471983453270229E-3</v>
      </c>
    </row>
    <row r="347" spans="1:18" ht="113.25" customHeight="1" x14ac:dyDescent="0.25">
      <c r="A347" s="26" t="s">
        <v>196</v>
      </c>
      <c r="B347" s="68" t="s">
        <v>144</v>
      </c>
      <c r="C347" s="68" t="s">
        <v>15</v>
      </c>
      <c r="D347" s="68" t="s">
        <v>192</v>
      </c>
      <c r="E347" s="68" t="s">
        <v>191</v>
      </c>
      <c r="F347" s="68" t="s">
        <v>34</v>
      </c>
      <c r="G347" s="68" t="s">
        <v>86</v>
      </c>
      <c r="H347" s="68" t="s">
        <v>190</v>
      </c>
      <c r="I347" s="70" t="s">
        <v>0</v>
      </c>
      <c r="J347" s="71" t="s">
        <v>0</v>
      </c>
      <c r="K347" s="72"/>
      <c r="L347" s="71" t="s">
        <v>0</v>
      </c>
      <c r="M347" s="69">
        <f t="shared" si="130"/>
        <v>379170299.34000003</v>
      </c>
      <c r="N347" s="69">
        <f t="shared" si="131"/>
        <v>0</v>
      </c>
      <c r="O347" s="125">
        <f t="shared" si="131"/>
        <v>434983.54</v>
      </c>
      <c r="P347" s="157">
        <f t="shared" si="116"/>
        <v>1.1471983453270229E-3</v>
      </c>
    </row>
    <row r="348" spans="1:18" ht="62.4" x14ac:dyDescent="0.25">
      <c r="A348" s="26" t="s">
        <v>195</v>
      </c>
      <c r="B348" s="68" t="s">
        <v>144</v>
      </c>
      <c r="C348" s="68" t="s">
        <v>15</v>
      </c>
      <c r="D348" s="68" t="s">
        <v>192</v>
      </c>
      <c r="E348" s="68" t="s">
        <v>191</v>
      </c>
      <c r="F348" s="68" t="s">
        <v>34</v>
      </c>
      <c r="G348" s="68" t="s">
        <v>86</v>
      </c>
      <c r="H348" s="68" t="s">
        <v>190</v>
      </c>
      <c r="I348" s="68" t="s">
        <v>189</v>
      </c>
      <c r="J348" s="73" t="s">
        <v>0</v>
      </c>
      <c r="K348" s="74"/>
      <c r="L348" s="73" t="s">
        <v>0</v>
      </c>
      <c r="M348" s="69">
        <f>M350+M351</f>
        <v>379170299.34000003</v>
      </c>
      <c r="N348" s="69">
        <f t="shared" ref="N348:O348" si="132">N350+N351</f>
        <v>0</v>
      </c>
      <c r="O348" s="125">
        <f t="shared" si="132"/>
        <v>434983.54</v>
      </c>
      <c r="P348" s="157">
        <f t="shared" si="116"/>
        <v>1.1471983453270229E-3</v>
      </c>
    </row>
    <row r="349" spans="1:18" ht="15.6" x14ac:dyDescent="0.25">
      <c r="A349" s="26" t="s">
        <v>163</v>
      </c>
      <c r="B349" s="68"/>
      <c r="C349" s="68"/>
      <c r="D349" s="68"/>
      <c r="E349" s="68"/>
      <c r="F349" s="68"/>
      <c r="G349" s="68"/>
      <c r="H349" s="68"/>
      <c r="I349" s="68"/>
      <c r="J349" s="73"/>
      <c r="K349" s="74"/>
      <c r="L349" s="73"/>
      <c r="M349" s="69">
        <f>M350+M351</f>
        <v>379170299.34000003</v>
      </c>
      <c r="N349" s="69">
        <f t="shared" ref="N349:O349" si="133">N350+N351</f>
        <v>0</v>
      </c>
      <c r="O349" s="125">
        <f t="shared" si="133"/>
        <v>434983.54</v>
      </c>
      <c r="P349" s="157">
        <f t="shared" si="116"/>
        <v>1.1471983453270229E-3</v>
      </c>
    </row>
    <row r="350" spans="1:18" ht="62.4" x14ac:dyDescent="0.25">
      <c r="A350" s="60" t="s">
        <v>194</v>
      </c>
      <c r="B350" s="83" t="s">
        <v>144</v>
      </c>
      <c r="C350" s="83" t="s">
        <v>15</v>
      </c>
      <c r="D350" s="83" t="s">
        <v>192</v>
      </c>
      <c r="E350" s="83" t="s">
        <v>191</v>
      </c>
      <c r="F350" s="83" t="s">
        <v>34</v>
      </c>
      <c r="G350" s="83" t="s">
        <v>86</v>
      </c>
      <c r="H350" s="83" t="s">
        <v>190</v>
      </c>
      <c r="I350" s="83" t="s">
        <v>189</v>
      </c>
      <c r="J350" s="84" t="s">
        <v>108</v>
      </c>
      <c r="K350" s="79">
        <v>15000</v>
      </c>
      <c r="L350" s="84" t="s">
        <v>59</v>
      </c>
      <c r="M350" s="85">
        <v>153477900.53999999</v>
      </c>
      <c r="N350" s="85">
        <v>0</v>
      </c>
      <c r="O350" s="130">
        <v>0</v>
      </c>
      <c r="P350" s="157">
        <f t="shared" si="116"/>
        <v>0</v>
      </c>
    </row>
    <row r="351" spans="1:18" ht="62.4" x14ac:dyDescent="0.25">
      <c r="A351" s="60" t="s">
        <v>193</v>
      </c>
      <c r="B351" s="83" t="s">
        <v>144</v>
      </c>
      <c r="C351" s="83" t="s">
        <v>15</v>
      </c>
      <c r="D351" s="83" t="s">
        <v>192</v>
      </c>
      <c r="E351" s="83" t="s">
        <v>191</v>
      </c>
      <c r="F351" s="83" t="s">
        <v>34</v>
      </c>
      <c r="G351" s="83" t="s">
        <v>86</v>
      </c>
      <c r="H351" s="83" t="s">
        <v>190</v>
      </c>
      <c r="I351" s="83" t="s">
        <v>189</v>
      </c>
      <c r="J351" s="84" t="s">
        <v>108</v>
      </c>
      <c r="K351" s="79">
        <v>2880</v>
      </c>
      <c r="L351" s="84" t="s">
        <v>59</v>
      </c>
      <c r="M351" s="85">
        <v>225692398.80000001</v>
      </c>
      <c r="N351" s="85">
        <v>0</v>
      </c>
      <c r="O351" s="130">
        <v>434983.54</v>
      </c>
      <c r="P351" s="157">
        <f t="shared" si="116"/>
        <v>1.9273291538075494E-3</v>
      </c>
    </row>
    <row r="353" spans="1:15" ht="44.25" customHeight="1" x14ac:dyDescent="0.4">
      <c r="A353" s="197" t="s">
        <v>325</v>
      </c>
      <c r="B353" s="197"/>
      <c r="C353" s="197"/>
      <c r="D353" s="197"/>
      <c r="E353" s="32"/>
      <c r="F353" s="32"/>
      <c r="G353" s="32"/>
      <c r="H353" s="32"/>
      <c r="I353" s="32"/>
      <c r="J353" s="117"/>
      <c r="K353" s="117"/>
      <c r="L353" s="117"/>
      <c r="M353" s="196" t="s">
        <v>326</v>
      </c>
      <c r="N353" s="196"/>
      <c r="O353" s="196"/>
    </row>
    <row r="354" spans="1:15" x14ac:dyDescent="0.25">
      <c r="B354" s="32"/>
      <c r="C354" s="32"/>
      <c r="D354" s="32"/>
      <c r="E354" s="32"/>
      <c r="F354" s="32"/>
      <c r="G354" s="32"/>
      <c r="H354" s="32"/>
      <c r="I354" s="32"/>
      <c r="J354" s="117"/>
      <c r="K354" s="117"/>
      <c r="L354" s="117"/>
      <c r="M354" s="104"/>
      <c r="N354" s="104"/>
      <c r="O354" s="104"/>
    </row>
    <row r="355" spans="1:15" ht="21" x14ac:dyDescent="0.25">
      <c r="A355" s="92" t="s">
        <v>327</v>
      </c>
      <c r="B355" s="32"/>
      <c r="C355" s="32"/>
      <c r="D355" s="32"/>
      <c r="E355" s="32"/>
      <c r="F355" s="32"/>
      <c r="G355" s="32"/>
      <c r="H355" s="32"/>
      <c r="I355" s="32"/>
      <c r="J355" s="117"/>
      <c r="K355" s="117"/>
      <c r="L355" s="117"/>
      <c r="M355" s="104"/>
      <c r="N355" s="104"/>
      <c r="O355" s="104"/>
    </row>
    <row r="356" spans="1:15" x14ac:dyDescent="0.25">
      <c r="B356" s="32"/>
      <c r="C356" s="32"/>
      <c r="D356" s="32"/>
      <c r="E356" s="32"/>
      <c r="F356" s="32"/>
      <c r="G356" s="32"/>
      <c r="H356" s="32"/>
      <c r="I356" s="32"/>
      <c r="J356" s="117"/>
      <c r="K356" s="117"/>
      <c r="L356" s="117"/>
      <c r="M356" s="104"/>
      <c r="N356" s="104"/>
      <c r="O356" s="104"/>
    </row>
    <row r="357" spans="1:15" ht="42" x14ac:dyDescent="0.4">
      <c r="A357" s="92" t="s">
        <v>328</v>
      </c>
      <c r="B357" s="32"/>
      <c r="C357" s="32"/>
      <c r="D357" s="32"/>
      <c r="E357" s="32"/>
      <c r="F357" s="32"/>
      <c r="G357" s="32"/>
      <c r="H357" s="32"/>
      <c r="I357" s="32"/>
      <c r="J357" s="117"/>
      <c r="K357" s="117"/>
      <c r="L357" s="117"/>
      <c r="M357" s="196" t="s">
        <v>329</v>
      </c>
      <c r="N357" s="196"/>
      <c r="O357" s="196"/>
    </row>
    <row r="358" spans="1:15" x14ac:dyDescent="0.25">
      <c r="B358" s="32"/>
      <c r="C358" s="32"/>
      <c r="D358" s="32"/>
      <c r="E358" s="32"/>
      <c r="F358" s="32"/>
      <c r="G358" s="32"/>
      <c r="H358" s="32"/>
      <c r="I358" s="32"/>
      <c r="J358" s="117"/>
      <c r="K358" s="117"/>
      <c r="L358" s="117"/>
      <c r="M358" s="104"/>
      <c r="N358" s="104"/>
      <c r="O358" s="104"/>
    </row>
    <row r="359" spans="1:15" ht="18" x14ac:dyDescent="0.35">
      <c r="A359" s="93" t="s">
        <v>330</v>
      </c>
      <c r="B359" s="32"/>
      <c r="C359" s="32"/>
      <c r="D359" s="32"/>
      <c r="E359" s="32"/>
      <c r="F359" s="32"/>
      <c r="G359" s="32"/>
      <c r="H359" s="32"/>
      <c r="I359" s="32"/>
      <c r="J359" s="117"/>
      <c r="K359" s="117"/>
      <c r="L359" s="117"/>
      <c r="M359" s="104"/>
      <c r="N359" s="104"/>
      <c r="O359" s="104"/>
    </row>
    <row r="360" spans="1:15" ht="18" x14ac:dyDescent="0.35">
      <c r="A360" s="93" t="s">
        <v>331</v>
      </c>
      <c r="B360" s="32"/>
      <c r="C360" s="32"/>
      <c r="D360" s="32"/>
      <c r="E360" s="32"/>
      <c r="F360" s="32"/>
      <c r="G360" s="32"/>
      <c r="H360" s="32"/>
      <c r="I360" s="32"/>
      <c r="J360" s="117"/>
      <c r="K360" s="117"/>
      <c r="L360" s="117"/>
      <c r="M360" s="104"/>
      <c r="N360" s="104"/>
      <c r="O360" s="104"/>
    </row>
  </sheetData>
  <autoFilter ref="A5:R351"/>
  <mergeCells count="6">
    <mergeCell ref="M357:O357"/>
    <mergeCell ref="A353:D353"/>
    <mergeCell ref="M353:O353"/>
    <mergeCell ref="A3:P3"/>
    <mergeCell ref="M1:P1"/>
    <mergeCell ref="A2:P2"/>
  </mergeCells>
  <pageMargins left="0.39370080000000002" right="0.39370080000000002" top="0.57322839999999997" bottom="0.42125980000000002" header="0.3" footer="0.3"/>
  <pageSetup paperSize="9" scale="71" fitToHeight="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view="pageBreakPreview" topLeftCell="A40" zoomScale="90" zoomScaleNormal="100" zoomScaleSheetLayoutView="90" workbookViewId="0">
      <selection activeCell="O44" sqref="O44"/>
    </sheetView>
  </sheetViews>
  <sheetFormatPr defaultRowHeight="13.2" x14ac:dyDescent="0.25"/>
  <cols>
    <col min="1" max="1" width="49" style="180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3.33203125" customWidth="1"/>
    <col min="11" max="11" width="12.109375" customWidth="1"/>
    <col min="12" max="12" width="9.33203125" customWidth="1"/>
    <col min="13" max="15" width="20.109375" bestFit="1" customWidth="1"/>
    <col min="16" max="16" width="18.44140625" style="24" customWidth="1"/>
    <col min="17" max="18" width="21.109375" style="24" customWidth="1"/>
  </cols>
  <sheetData>
    <row r="1" spans="1:18" ht="15.6" x14ac:dyDescent="0.25">
      <c r="A1" s="174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0</v>
      </c>
      <c r="H1" s="2" t="s">
        <v>0</v>
      </c>
      <c r="I1" s="2" t="s">
        <v>0</v>
      </c>
      <c r="J1" s="67"/>
      <c r="K1" s="67"/>
      <c r="L1" s="67"/>
      <c r="M1" s="205" t="s">
        <v>464</v>
      </c>
      <c r="N1" s="205"/>
      <c r="O1" s="205"/>
      <c r="P1" s="205"/>
    </row>
    <row r="2" spans="1:18" ht="51" customHeight="1" x14ac:dyDescent="0.25">
      <c r="A2" s="206" t="s">
        <v>465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8" ht="15.6" x14ac:dyDescent="0.25">
      <c r="A3" s="207" t="s">
        <v>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8" ht="39.6" x14ac:dyDescent="0.25">
      <c r="A4" s="175" t="s">
        <v>173</v>
      </c>
      <c r="B4" s="7" t="s">
        <v>2</v>
      </c>
      <c r="C4" s="7" t="s">
        <v>185</v>
      </c>
      <c r="D4" s="7" t="s">
        <v>186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8" t="s">
        <v>8</v>
      </c>
      <c r="K4" s="8" t="s">
        <v>9</v>
      </c>
      <c r="L4" s="8" t="s">
        <v>10</v>
      </c>
      <c r="M4" s="7" t="s">
        <v>11</v>
      </c>
      <c r="N4" s="7" t="s">
        <v>459</v>
      </c>
      <c r="O4" s="158" t="s">
        <v>460</v>
      </c>
      <c r="P4" s="171" t="s">
        <v>466</v>
      </c>
    </row>
    <row r="5" spans="1:18" ht="15.6" x14ac:dyDescent="0.25">
      <c r="A5" s="175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175</v>
      </c>
      <c r="K5" s="9" t="s">
        <v>21</v>
      </c>
      <c r="L5" s="9" t="s">
        <v>22</v>
      </c>
      <c r="M5" s="9" t="s">
        <v>23</v>
      </c>
      <c r="N5" s="9" t="s">
        <v>24</v>
      </c>
      <c r="O5" s="159" t="s">
        <v>25</v>
      </c>
      <c r="P5" s="163" t="s">
        <v>233</v>
      </c>
    </row>
    <row r="6" spans="1:18" ht="15.6" x14ac:dyDescent="0.25">
      <c r="A6" s="176" t="s">
        <v>26</v>
      </c>
      <c r="B6" s="9" t="s">
        <v>0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  <c r="I6" s="9" t="s">
        <v>0</v>
      </c>
      <c r="J6" s="9" t="s">
        <v>0</v>
      </c>
      <c r="K6" s="20" t="s">
        <v>0</v>
      </c>
      <c r="L6" s="9" t="s">
        <v>0</v>
      </c>
      <c r="M6" s="3">
        <f>M7+M26+M37</f>
        <v>226145430</v>
      </c>
      <c r="N6" s="3">
        <f t="shared" ref="N6:O6" si="0">N7+N26+N37</f>
        <v>0</v>
      </c>
      <c r="O6" s="160">
        <f t="shared" si="0"/>
        <v>0</v>
      </c>
      <c r="P6" s="164">
        <f>O6/M6</f>
        <v>0</v>
      </c>
    </row>
    <row r="7" spans="1:18" ht="15.6" x14ac:dyDescent="0.25">
      <c r="A7" s="176" t="s">
        <v>42</v>
      </c>
      <c r="B7" s="10" t="s">
        <v>24</v>
      </c>
      <c r="C7" s="10" t="s">
        <v>0</v>
      </c>
      <c r="D7" s="10" t="s">
        <v>0</v>
      </c>
      <c r="E7" s="10" t="s">
        <v>0</v>
      </c>
      <c r="F7" s="10" t="s">
        <v>0</v>
      </c>
      <c r="G7" s="10" t="s">
        <v>0</v>
      </c>
      <c r="H7" s="11" t="s">
        <v>0</v>
      </c>
      <c r="I7" s="11" t="s">
        <v>0</v>
      </c>
      <c r="J7" s="11" t="s">
        <v>0</v>
      </c>
      <c r="K7" s="21" t="s">
        <v>0</v>
      </c>
      <c r="L7" s="11" t="s">
        <v>0</v>
      </c>
      <c r="M7" s="3">
        <f>M8</f>
        <v>215340000</v>
      </c>
      <c r="N7" s="3">
        <f t="shared" ref="N7:O7" si="1">N8</f>
        <v>0</v>
      </c>
      <c r="O7" s="160">
        <f t="shared" si="1"/>
        <v>0</v>
      </c>
      <c r="P7" s="164">
        <f t="shared" ref="P7:P45" si="2">O7/M7</f>
        <v>0</v>
      </c>
    </row>
    <row r="8" spans="1:18" s="19" customFormat="1" ht="31.2" x14ac:dyDescent="0.25">
      <c r="A8" s="176" t="s">
        <v>177</v>
      </c>
      <c r="B8" s="10" t="s">
        <v>24</v>
      </c>
      <c r="C8" s="13" t="s">
        <v>15</v>
      </c>
      <c r="D8" s="16"/>
      <c r="E8" s="16"/>
      <c r="F8" s="16"/>
      <c r="G8" s="16"/>
      <c r="H8" s="16"/>
      <c r="I8" s="16"/>
      <c r="J8" s="17"/>
      <c r="K8" s="23"/>
      <c r="L8" s="17"/>
      <c r="M8" s="18">
        <f>M9</f>
        <v>215340000</v>
      </c>
      <c r="N8" s="18">
        <f t="shared" ref="N8:O8" si="3">N9</f>
        <v>0</v>
      </c>
      <c r="O8" s="161">
        <f t="shared" si="3"/>
        <v>0</v>
      </c>
      <c r="P8" s="164">
        <f t="shared" si="2"/>
        <v>0</v>
      </c>
      <c r="Q8" s="25"/>
      <c r="R8" s="25"/>
    </row>
    <row r="9" spans="1:18" ht="62.4" x14ac:dyDescent="0.25">
      <c r="A9" s="176" t="s">
        <v>72</v>
      </c>
      <c r="B9" s="10" t="s">
        <v>24</v>
      </c>
      <c r="C9" s="13" t="s">
        <v>15</v>
      </c>
      <c r="D9" s="10" t="s">
        <v>34</v>
      </c>
      <c r="E9" s="10" t="s">
        <v>0</v>
      </c>
      <c r="F9" s="10" t="s">
        <v>0</v>
      </c>
      <c r="G9" s="10" t="s">
        <v>0</v>
      </c>
      <c r="H9" s="11" t="s">
        <v>0</v>
      </c>
      <c r="I9" s="11" t="s">
        <v>0</v>
      </c>
      <c r="J9" s="11" t="s">
        <v>0</v>
      </c>
      <c r="K9" s="21" t="s">
        <v>0</v>
      </c>
      <c r="L9" s="11" t="s">
        <v>0</v>
      </c>
      <c r="M9" s="3">
        <f>M10</f>
        <v>215340000</v>
      </c>
      <c r="N9" s="3">
        <f t="shared" ref="N9:O10" si="4">N10</f>
        <v>0</v>
      </c>
      <c r="O9" s="160">
        <f t="shared" si="4"/>
        <v>0</v>
      </c>
      <c r="P9" s="164">
        <f t="shared" si="2"/>
        <v>0</v>
      </c>
    </row>
    <row r="10" spans="1:18" ht="31.2" x14ac:dyDescent="0.25">
      <c r="A10" s="176" t="s">
        <v>73</v>
      </c>
      <c r="B10" s="10" t="s">
        <v>24</v>
      </c>
      <c r="C10" s="13" t="s">
        <v>15</v>
      </c>
      <c r="D10" s="10" t="s">
        <v>34</v>
      </c>
      <c r="E10" s="10" t="s">
        <v>74</v>
      </c>
      <c r="F10" s="10" t="s">
        <v>0</v>
      </c>
      <c r="G10" s="10" t="s">
        <v>0</v>
      </c>
      <c r="H10" s="11" t="s">
        <v>0</v>
      </c>
      <c r="I10" s="11" t="s">
        <v>0</v>
      </c>
      <c r="J10" s="11" t="s">
        <v>0</v>
      </c>
      <c r="K10" s="21" t="s">
        <v>0</v>
      </c>
      <c r="L10" s="11" t="s">
        <v>0</v>
      </c>
      <c r="M10" s="3">
        <f>M11</f>
        <v>215340000</v>
      </c>
      <c r="N10" s="3">
        <f t="shared" si="4"/>
        <v>0</v>
      </c>
      <c r="O10" s="160">
        <f t="shared" si="4"/>
        <v>0</v>
      </c>
      <c r="P10" s="164">
        <f t="shared" si="2"/>
        <v>0</v>
      </c>
    </row>
    <row r="11" spans="1:18" ht="15.6" x14ac:dyDescent="0.25">
      <c r="A11" s="177" t="s">
        <v>46</v>
      </c>
      <c r="B11" s="10" t="s">
        <v>24</v>
      </c>
      <c r="C11" s="13" t="s">
        <v>15</v>
      </c>
      <c r="D11" s="10" t="s">
        <v>34</v>
      </c>
      <c r="E11" s="10" t="s">
        <v>74</v>
      </c>
      <c r="F11" s="10" t="s">
        <v>36</v>
      </c>
      <c r="G11" s="10" t="s">
        <v>0</v>
      </c>
      <c r="H11" s="10" t="s">
        <v>0</v>
      </c>
      <c r="I11" s="10" t="s">
        <v>0</v>
      </c>
      <c r="J11" s="10" t="s">
        <v>0</v>
      </c>
      <c r="K11" s="22" t="s">
        <v>0</v>
      </c>
      <c r="L11" s="10" t="s">
        <v>0</v>
      </c>
      <c r="M11" s="3">
        <f>M12+M18+M22</f>
        <v>215340000</v>
      </c>
      <c r="N11" s="3">
        <f t="shared" ref="N11:O11" si="5">N12+N18+N22</f>
        <v>0</v>
      </c>
      <c r="O11" s="160">
        <f t="shared" si="5"/>
        <v>0</v>
      </c>
      <c r="P11" s="164">
        <f t="shared" si="2"/>
        <v>0</v>
      </c>
    </row>
    <row r="12" spans="1:18" ht="15.6" x14ac:dyDescent="0.25">
      <c r="A12" s="177" t="s">
        <v>47</v>
      </c>
      <c r="B12" s="10" t="s">
        <v>24</v>
      </c>
      <c r="C12" s="13" t="s">
        <v>15</v>
      </c>
      <c r="D12" s="10" t="s">
        <v>34</v>
      </c>
      <c r="E12" s="10" t="s">
        <v>74</v>
      </c>
      <c r="F12" s="10" t="s">
        <v>36</v>
      </c>
      <c r="G12" s="10" t="s">
        <v>48</v>
      </c>
      <c r="H12" s="10" t="s">
        <v>0</v>
      </c>
      <c r="I12" s="10" t="s">
        <v>0</v>
      </c>
      <c r="J12" s="10" t="s">
        <v>0</v>
      </c>
      <c r="K12" s="22" t="s">
        <v>0</v>
      </c>
      <c r="L12" s="10" t="s">
        <v>0</v>
      </c>
      <c r="M12" s="3">
        <f>M13</f>
        <v>180340000</v>
      </c>
      <c r="N12" s="3">
        <f t="shared" ref="N12:O12" si="6">N13</f>
        <v>0</v>
      </c>
      <c r="O12" s="160">
        <f t="shared" si="6"/>
        <v>0</v>
      </c>
      <c r="P12" s="164">
        <f t="shared" si="2"/>
        <v>0</v>
      </c>
    </row>
    <row r="13" spans="1:18" ht="46.8" x14ac:dyDescent="0.25">
      <c r="A13" s="176" t="s">
        <v>75</v>
      </c>
      <c r="B13" s="10" t="s">
        <v>24</v>
      </c>
      <c r="C13" s="13" t="s">
        <v>15</v>
      </c>
      <c r="D13" s="10" t="s">
        <v>34</v>
      </c>
      <c r="E13" s="10" t="s">
        <v>74</v>
      </c>
      <c r="F13" s="10" t="s">
        <v>36</v>
      </c>
      <c r="G13" s="10" t="s">
        <v>48</v>
      </c>
      <c r="H13" s="10" t="s">
        <v>76</v>
      </c>
      <c r="I13" s="11" t="s">
        <v>0</v>
      </c>
      <c r="J13" s="11" t="s">
        <v>0</v>
      </c>
      <c r="K13" s="21" t="s">
        <v>0</v>
      </c>
      <c r="L13" s="11" t="s">
        <v>0</v>
      </c>
      <c r="M13" s="3">
        <f>M14+M16</f>
        <v>180340000</v>
      </c>
      <c r="N13" s="3">
        <f t="shared" ref="N13:O13" si="7">N14+N16</f>
        <v>0</v>
      </c>
      <c r="O13" s="160">
        <f t="shared" si="7"/>
        <v>0</v>
      </c>
      <c r="P13" s="164">
        <f t="shared" si="2"/>
        <v>0</v>
      </c>
    </row>
    <row r="14" spans="1:18" ht="62.4" x14ac:dyDescent="0.25">
      <c r="A14" s="176" t="s">
        <v>77</v>
      </c>
      <c r="B14" s="10" t="s">
        <v>24</v>
      </c>
      <c r="C14" s="13" t="s">
        <v>15</v>
      </c>
      <c r="D14" s="10" t="s">
        <v>34</v>
      </c>
      <c r="E14" s="10" t="s">
        <v>74</v>
      </c>
      <c r="F14" s="10" t="s">
        <v>36</v>
      </c>
      <c r="G14" s="10" t="s">
        <v>48</v>
      </c>
      <c r="H14" s="10" t="s">
        <v>76</v>
      </c>
      <c r="I14" s="10" t="s">
        <v>78</v>
      </c>
      <c r="J14" s="10" t="s">
        <v>0</v>
      </c>
      <c r="K14" s="22" t="s">
        <v>0</v>
      </c>
      <c r="L14" s="10" t="s">
        <v>0</v>
      </c>
      <c r="M14" s="3">
        <f>M15</f>
        <v>38000000</v>
      </c>
      <c r="N14" s="3">
        <f t="shared" ref="N14:O14" si="8">N15</f>
        <v>0</v>
      </c>
      <c r="O14" s="160">
        <f t="shared" si="8"/>
        <v>0</v>
      </c>
      <c r="P14" s="164">
        <f t="shared" si="2"/>
        <v>0</v>
      </c>
    </row>
    <row r="15" spans="1:18" ht="15.6" x14ac:dyDescent="0.25">
      <c r="A15" s="178" t="s">
        <v>320</v>
      </c>
      <c r="B15" s="9" t="s">
        <v>24</v>
      </c>
      <c r="C15" s="14" t="s">
        <v>15</v>
      </c>
      <c r="D15" s="9" t="s">
        <v>34</v>
      </c>
      <c r="E15" s="9" t="s">
        <v>74</v>
      </c>
      <c r="F15" s="9" t="s">
        <v>36</v>
      </c>
      <c r="G15" s="9" t="s">
        <v>48</v>
      </c>
      <c r="H15" s="9" t="s">
        <v>76</v>
      </c>
      <c r="I15" s="9" t="s">
        <v>78</v>
      </c>
      <c r="J15" s="12" t="s">
        <v>0</v>
      </c>
      <c r="K15" s="5" t="s">
        <v>0</v>
      </c>
      <c r="L15" s="12" t="s">
        <v>0</v>
      </c>
      <c r="M15" s="4">
        <v>38000000</v>
      </c>
      <c r="N15" s="4">
        <v>0</v>
      </c>
      <c r="O15" s="162">
        <v>0</v>
      </c>
      <c r="P15" s="164">
        <f t="shared" si="2"/>
        <v>0</v>
      </c>
    </row>
    <row r="16" spans="1:18" ht="62.4" x14ac:dyDescent="0.25">
      <c r="A16" s="176" t="s">
        <v>79</v>
      </c>
      <c r="B16" s="10" t="s">
        <v>24</v>
      </c>
      <c r="C16" s="13" t="s">
        <v>15</v>
      </c>
      <c r="D16" s="10" t="s">
        <v>34</v>
      </c>
      <c r="E16" s="10" t="s">
        <v>74</v>
      </c>
      <c r="F16" s="10" t="s">
        <v>36</v>
      </c>
      <c r="G16" s="10" t="s">
        <v>48</v>
      </c>
      <c r="H16" s="10" t="s">
        <v>76</v>
      </c>
      <c r="I16" s="10" t="s">
        <v>80</v>
      </c>
      <c r="J16" s="10" t="s">
        <v>0</v>
      </c>
      <c r="K16" s="22" t="s">
        <v>0</v>
      </c>
      <c r="L16" s="10" t="s">
        <v>0</v>
      </c>
      <c r="M16" s="3">
        <f>M17</f>
        <v>142340000</v>
      </c>
      <c r="N16" s="3">
        <f t="shared" ref="N16:O16" si="9">N17</f>
        <v>0</v>
      </c>
      <c r="O16" s="160">
        <f t="shared" si="9"/>
        <v>0</v>
      </c>
      <c r="P16" s="164">
        <f t="shared" si="2"/>
        <v>0</v>
      </c>
    </row>
    <row r="17" spans="1:16" ht="15.6" x14ac:dyDescent="0.25">
      <c r="A17" s="178" t="s">
        <v>320</v>
      </c>
      <c r="B17" s="9" t="s">
        <v>24</v>
      </c>
      <c r="C17" s="14" t="s">
        <v>15</v>
      </c>
      <c r="D17" s="9" t="s">
        <v>34</v>
      </c>
      <c r="E17" s="9" t="s">
        <v>74</v>
      </c>
      <c r="F17" s="9" t="s">
        <v>36</v>
      </c>
      <c r="G17" s="9" t="s">
        <v>48</v>
      </c>
      <c r="H17" s="9" t="s">
        <v>76</v>
      </c>
      <c r="I17" s="9" t="s">
        <v>80</v>
      </c>
      <c r="J17" s="12" t="s">
        <v>0</v>
      </c>
      <c r="K17" s="5" t="s">
        <v>0</v>
      </c>
      <c r="L17" s="12" t="s">
        <v>0</v>
      </c>
      <c r="M17" s="4">
        <v>142340000</v>
      </c>
      <c r="N17" s="4">
        <v>0</v>
      </c>
      <c r="O17" s="162">
        <v>0</v>
      </c>
      <c r="P17" s="164">
        <f t="shared" si="2"/>
        <v>0</v>
      </c>
    </row>
    <row r="18" spans="1:16" ht="15.6" x14ac:dyDescent="0.25">
      <c r="A18" s="177" t="s">
        <v>62</v>
      </c>
      <c r="B18" s="10" t="s">
        <v>24</v>
      </c>
      <c r="C18" s="13" t="s">
        <v>15</v>
      </c>
      <c r="D18" s="10" t="s">
        <v>34</v>
      </c>
      <c r="E18" s="10" t="s">
        <v>74</v>
      </c>
      <c r="F18" s="10" t="s">
        <v>36</v>
      </c>
      <c r="G18" s="10" t="s">
        <v>63</v>
      </c>
      <c r="H18" s="10" t="s">
        <v>0</v>
      </c>
      <c r="I18" s="10" t="s">
        <v>0</v>
      </c>
      <c r="J18" s="10" t="s">
        <v>0</v>
      </c>
      <c r="K18" s="22" t="s">
        <v>0</v>
      </c>
      <c r="L18" s="10" t="s">
        <v>0</v>
      </c>
      <c r="M18" s="3">
        <f>M19</f>
        <v>30800000</v>
      </c>
      <c r="N18" s="3">
        <f t="shared" ref="N18:O20" si="10">N19</f>
        <v>0</v>
      </c>
      <c r="O18" s="160">
        <f t="shared" si="10"/>
        <v>0</v>
      </c>
      <c r="P18" s="164">
        <f t="shared" si="2"/>
        <v>0</v>
      </c>
    </row>
    <row r="19" spans="1:16" ht="46.8" x14ac:dyDescent="0.25">
      <c r="A19" s="179" t="s">
        <v>75</v>
      </c>
      <c r="B19" s="27" t="s">
        <v>24</v>
      </c>
      <c r="C19" s="28" t="s">
        <v>15</v>
      </c>
      <c r="D19" s="27" t="s">
        <v>34</v>
      </c>
      <c r="E19" s="27" t="s">
        <v>74</v>
      </c>
      <c r="F19" s="27" t="s">
        <v>36</v>
      </c>
      <c r="G19" s="27" t="s">
        <v>63</v>
      </c>
      <c r="H19" s="27" t="s">
        <v>76</v>
      </c>
      <c r="I19" s="29" t="s">
        <v>0</v>
      </c>
      <c r="J19" s="29" t="s">
        <v>0</v>
      </c>
      <c r="K19" s="30" t="s">
        <v>0</v>
      </c>
      <c r="L19" s="29" t="s">
        <v>0</v>
      </c>
      <c r="M19" s="31">
        <f>M20</f>
        <v>30800000</v>
      </c>
      <c r="N19" s="31">
        <f t="shared" si="10"/>
        <v>0</v>
      </c>
      <c r="O19" s="123">
        <f t="shared" si="10"/>
        <v>0</v>
      </c>
      <c r="P19" s="164">
        <f t="shared" si="2"/>
        <v>0</v>
      </c>
    </row>
    <row r="20" spans="1:16" ht="62.4" x14ac:dyDescent="0.25">
      <c r="A20" s="176" t="s">
        <v>79</v>
      </c>
      <c r="B20" s="10" t="s">
        <v>24</v>
      </c>
      <c r="C20" s="13" t="s">
        <v>15</v>
      </c>
      <c r="D20" s="10" t="s">
        <v>34</v>
      </c>
      <c r="E20" s="10" t="s">
        <v>74</v>
      </c>
      <c r="F20" s="10" t="s">
        <v>36</v>
      </c>
      <c r="G20" s="10" t="s">
        <v>63</v>
      </c>
      <c r="H20" s="10" t="s">
        <v>76</v>
      </c>
      <c r="I20" s="10" t="s">
        <v>80</v>
      </c>
      <c r="J20" s="10" t="s">
        <v>0</v>
      </c>
      <c r="K20" s="22" t="s">
        <v>0</v>
      </c>
      <c r="L20" s="10" t="s">
        <v>0</v>
      </c>
      <c r="M20" s="3">
        <f>M21</f>
        <v>30800000</v>
      </c>
      <c r="N20" s="3">
        <f t="shared" si="10"/>
        <v>0</v>
      </c>
      <c r="O20" s="160">
        <f t="shared" si="10"/>
        <v>0</v>
      </c>
      <c r="P20" s="164">
        <f t="shared" si="2"/>
        <v>0</v>
      </c>
    </row>
    <row r="21" spans="1:16" ht="15.6" x14ac:dyDescent="0.25">
      <c r="A21" s="178" t="s">
        <v>320</v>
      </c>
      <c r="B21" s="9" t="s">
        <v>24</v>
      </c>
      <c r="C21" s="14" t="s">
        <v>15</v>
      </c>
      <c r="D21" s="9" t="s">
        <v>34</v>
      </c>
      <c r="E21" s="9" t="s">
        <v>74</v>
      </c>
      <c r="F21" s="9" t="s">
        <v>36</v>
      </c>
      <c r="G21" s="9" t="s">
        <v>63</v>
      </c>
      <c r="H21" s="9" t="s">
        <v>76</v>
      </c>
      <c r="I21" s="9" t="s">
        <v>80</v>
      </c>
      <c r="J21" s="12" t="s">
        <v>0</v>
      </c>
      <c r="K21" s="5" t="s">
        <v>0</v>
      </c>
      <c r="L21" s="12" t="s">
        <v>0</v>
      </c>
      <c r="M21" s="4">
        <v>30800000</v>
      </c>
      <c r="N21" s="4"/>
      <c r="O21" s="162"/>
      <c r="P21" s="164">
        <f t="shared" si="2"/>
        <v>0</v>
      </c>
    </row>
    <row r="22" spans="1:16" ht="15.6" x14ac:dyDescent="0.25">
      <c r="A22" s="177" t="s">
        <v>81</v>
      </c>
      <c r="B22" s="10" t="s">
        <v>24</v>
      </c>
      <c r="C22" s="13" t="s">
        <v>15</v>
      </c>
      <c r="D22" s="10" t="s">
        <v>34</v>
      </c>
      <c r="E22" s="10" t="s">
        <v>74</v>
      </c>
      <c r="F22" s="10" t="s">
        <v>36</v>
      </c>
      <c r="G22" s="10" t="s">
        <v>34</v>
      </c>
      <c r="H22" s="10" t="s">
        <v>0</v>
      </c>
      <c r="I22" s="10" t="s">
        <v>0</v>
      </c>
      <c r="J22" s="10" t="s">
        <v>0</v>
      </c>
      <c r="K22" s="22" t="s">
        <v>0</v>
      </c>
      <c r="L22" s="10" t="s">
        <v>0</v>
      </c>
      <c r="M22" s="3">
        <f>M23</f>
        <v>4200000</v>
      </c>
      <c r="N22" s="3">
        <f t="shared" ref="N22:O24" si="11">N23</f>
        <v>0</v>
      </c>
      <c r="O22" s="160">
        <f t="shared" si="11"/>
        <v>0</v>
      </c>
      <c r="P22" s="164">
        <f t="shared" si="2"/>
        <v>0</v>
      </c>
    </row>
    <row r="23" spans="1:16" ht="46.8" x14ac:dyDescent="0.25">
      <c r="A23" s="176" t="s">
        <v>75</v>
      </c>
      <c r="B23" s="10" t="s">
        <v>24</v>
      </c>
      <c r="C23" s="13" t="s">
        <v>15</v>
      </c>
      <c r="D23" s="10" t="s">
        <v>34</v>
      </c>
      <c r="E23" s="10" t="s">
        <v>74</v>
      </c>
      <c r="F23" s="10" t="s">
        <v>36</v>
      </c>
      <c r="G23" s="10" t="s">
        <v>34</v>
      </c>
      <c r="H23" s="10" t="s">
        <v>76</v>
      </c>
      <c r="I23" s="11" t="s">
        <v>0</v>
      </c>
      <c r="J23" s="11" t="s">
        <v>0</v>
      </c>
      <c r="K23" s="21" t="s">
        <v>0</v>
      </c>
      <c r="L23" s="11" t="s">
        <v>0</v>
      </c>
      <c r="M23" s="3">
        <f>M24</f>
        <v>4200000</v>
      </c>
      <c r="N23" s="3">
        <f t="shared" si="11"/>
        <v>0</v>
      </c>
      <c r="O23" s="160">
        <f t="shared" si="11"/>
        <v>0</v>
      </c>
      <c r="P23" s="164">
        <f t="shared" si="2"/>
        <v>0</v>
      </c>
    </row>
    <row r="24" spans="1:16" ht="62.4" x14ac:dyDescent="0.25">
      <c r="A24" s="176" t="s">
        <v>79</v>
      </c>
      <c r="B24" s="10" t="s">
        <v>24</v>
      </c>
      <c r="C24" s="13" t="s">
        <v>15</v>
      </c>
      <c r="D24" s="10" t="s">
        <v>34</v>
      </c>
      <c r="E24" s="10" t="s">
        <v>74</v>
      </c>
      <c r="F24" s="10" t="s">
        <v>36</v>
      </c>
      <c r="G24" s="10" t="s">
        <v>34</v>
      </c>
      <c r="H24" s="10" t="s">
        <v>76</v>
      </c>
      <c r="I24" s="10" t="s">
        <v>80</v>
      </c>
      <c r="J24" s="10" t="s">
        <v>0</v>
      </c>
      <c r="K24" s="22" t="s">
        <v>0</v>
      </c>
      <c r="L24" s="10" t="s">
        <v>0</v>
      </c>
      <c r="M24" s="3">
        <f>M25</f>
        <v>4200000</v>
      </c>
      <c r="N24" s="3">
        <f t="shared" si="11"/>
        <v>0</v>
      </c>
      <c r="O24" s="160">
        <f t="shared" si="11"/>
        <v>0</v>
      </c>
      <c r="P24" s="164">
        <f t="shared" si="2"/>
        <v>0</v>
      </c>
    </row>
    <row r="25" spans="1:16" ht="15.6" x14ac:dyDescent="0.25">
      <c r="A25" s="178" t="s">
        <v>320</v>
      </c>
      <c r="B25" s="9" t="s">
        <v>24</v>
      </c>
      <c r="C25" s="14" t="s">
        <v>15</v>
      </c>
      <c r="D25" s="9" t="s">
        <v>34</v>
      </c>
      <c r="E25" s="9" t="s">
        <v>74</v>
      </c>
      <c r="F25" s="9" t="s">
        <v>36</v>
      </c>
      <c r="G25" s="9" t="s">
        <v>34</v>
      </c>
      <c r="H25" s="9" t="s">
        <v>76</v>
      </c>
      <c r="I25" s="9" t="s">
        <v>80</v>
      </c>
      <c r="J25" s="12" t="s">
        <v>0</v>
      </c>
      <c r="K25" s="5" t="s">
        <v>0</v>
      </c>
      <c r="L25" s="12" t="s">
        <v>0</v>
      </c>
      <c r="M25" s="4">
        <v>4200000</v>
      </c>
      <c r="N25" s="4"/>
      <c r="O25" s="162"/>
      <c r="P25" s="164">
        <f t="shared" si="2"/>
        <v>0</v>
      </c>
    </row>
    <row r="26" spans="1:16" ht="31.2" x14ac:dyDescent="0.25">
      <c r="A26" s="176" t="s">
        <v>117</v>
      </c>
      <c r="B26" s="10" t="s">
        <v>118</v>
      </c>
      <c r="C26" s="10" t="s">
        <v>0</v>
      </c>
      <c r="D26" s="10" t="s">
        <v>0</v>
      </c>
      <c r="E26" s="10" t="s">
        <v>0</v>
      </c>
      <c r="F26" s="10" t="s">
        <v>0</v>
      </c>
      <c r="G26" s="10" t="s">
        <v>0</v>
      </c>
      <c r="H26" s="11" t="s">
        <v>0</v>
      </c>
      <c r="I26" s="11" t="s">
        <v>0</v>
      </c>
      <c r="J26" s="11" t="s">
        <v>0</v>
      </c>
      <c r="K26" s="21" t="s">
        <v>0</v>
      </c>
      <c r="L26" s="11" t="s">
        <v>0</v>
      </c>
      <c r="M26" s="3">
        <f t="shared" ref="M26:M31" si="12">M27</f>
        <v>10605430</v>
      </c>
      <c r="N26" s="3">
        <f t="shared" ref="N26:O26" si="13">N27</f>
        <v>0</v>
      </c>
      <c r="O26" s="160">
        <f t="shared" si="13"/>
        <v>0</v>
      </c>
      <c r="P26" s="164">
        <f t="shared" si="2"/>
        <v>0</v>
      </c>
    </row>
    <row r="27" spans="1:16" ht="31.2" x14ac:dyDescent="0.25">
      <c r="A27" s="176" t="s">
        <v>177</v>
      </c>
      <c r="B27" s="10" t="s">
        <v>118</v>
      </c>
      <c r="C27" s="13" t="s">
        <v>15</v>
      </c>
      <c r="D27" s="10" t="s">
        <v>0</v>
      </c>
      <c r="E27" s="10" t="s">
        <v>0</v>
      </c>
      <c r="F27" s="10" t="s">
        <v>0</v>
      </c>
      <c r="G27" s="10" t="s">
        <v>0</v>
      </c>
      <c r="H27" s="11" t="s">
        <v>0</v>
      </c>
      <c r="I27" s="11" t="s">
        <v>0</v>
      </c>
      <c r="J27" s="11" t="s">
        <v>0</v>
      </c>
      <c r="K27" s="21" t="s">
        <v>0</v>
      </c>
      <c r="L27" s="11" t="s">
        <v>0</v>
      </c>
      <c r="M27" s="3">
        <f t="shared" si="12"/>
        <v>10605430</v>
      </c>
      <c r="N27" s="3">
        <f t="shared" ref="N27:O31" si="14">N28</f>
        <v>0</v>
      </c>
      <c r="O27" s="160">
        <f t="shared" si="14"/>
        <v>0</v>
      </c>
      <c r="P27" s="164">
        <f t="shared" si="2"/>
        <v>0</v>
      </c>
    </row>
    <row r="28" spans="1:16" ht="140.4" x14ac:dyDescent="0.25">
      <c r="A28" s="176" t="s">
        <v>129</v>
      </c>
      <c r="B28" s="10" t="s">
        <v>118</v>
      </c>
      <c r="C28" s="13" t="s">
        <v>15</v>
      </c>
      <c r="D28" s="10" t="s">
        <v>106</v>
      </c>
      <c r="E28" s="10" t="s">
        <v>0</v>
      </c>
      <c r="F28" s="10" t="s">
        <v>0</v>
      </c>
      <c r="G28" s="10" t="s">
        <v>0</v>
      </c>
      <c r="H28" s="11" t="s">
        <v>0</v>
      </c>
      <c r="I28" s="11" t="s">
        <v>0</v>
      </c>
      <c r="J28" s="11" t="s">
        <v>0</v>
      </c>
      <c r="K28" s="21" t="s">
        <v>0</v>
      </c>
      <c r="L28" s="11" t="s">
        <v>0</v>
      </c>
      <c r="M28" s="3">
        <f t="shared" si="12"/>
        <v>10605430</v>
      </c>
      <c r="N28" s="3">
        <f t="shared" si="14"/>
        <v>0</v>
      </c>
      <c r="O28" s="160">
        <f t="shared" si="14"/>
        <v>0</v>
      </c>
      <c r="P28" s="164">
        <f t="shared" si="2"/>
        <v>0</v>
      </c>
    </row>
    <row r="29" spans="1:16" ht="31.2" x14ac:dyDescent="0.25">
      <c r="A29" s="176" t="s">
        <v>130</v>
      </c>
      <c r="B29" s="10" t="s">
        <v>118</v>
      </c>
      <c r="C29" s="13" t="s">
        <v>15</v>
      </c>
      <c r="D29" s="10" t="s">
        <v>106</v>
      </c>
      <c r="E29" s="10" t="s">
        <v>131</v>
      </c>
      <c r="F29" s="10" t="s">
        <v>0</v>
      </c>
      <c r="G29" s="10" t="s">
        <v>0</v>
      </c>
      <c r="H29" s="11" t="s">
        <v>0</v>
      </c>
      <c r="I29" s="11" t="s">
        <v>0</v>
      </c>
      <c r="J29" s="11" t="s">
        <v>0</v>
      </c>
      <c r="K29" s="21" t="s">
        <v>0</v>
      </c>
      <c r="L29" s="11" t="s">
        <v>0</v>
      </c>
      <c r="M29" s="3">
        <f t="shared" si="12"/>
        <v>10605430</v>
      </c>
      <c r="N29" s="3">
        <f t="shared" si="14"/>
        <v>0</v>
      </c>
      <c r="O29" s="160">
        <f t="shared" si="14"/>
        <v>0</v>
      </c>
      <c r="P29" s="164">
        <f t="shared" si="2"/>
        <v>0</v>
      </c>
    </row>
    <row r="30" spans="1:16" ht="15.6" x14ac:dyDescent="0.25">
      <c r="A30" s="177" t="s">
        <v>121</v>
      </c>
      <c r="B30" s="10" t="s">
        <v>118</v>
      </c>
      <c r="C30" s="13" t="s">
        <v>15</v>
      </c>
      <c r="D30" s="10" t="s">
        <v>106</v>
      </c>
      <c r="E30" s="10" t="s">
        <v>131</v>
      </c>
      <c r="F30" s="10" t="s">
        <v>21</v>
      </c>
      <c r="G30" s="10" t="s">
        <v>0</v>
      </c>
      <c r="H30" s="10" t="s">
        <v>0</v>
      </c>
      <c r="I30" s="10" t="s">
        <v>0</v>
      </c>
      <c r="J30" s="10" t="s">
        <v>0</v>
      </c>
      <c r="K30" s="22" t="s">
        <v>0</v>
      </c>
      <c r="L30" s="10" t="s">
        <v>0</v>
      </c>
      <c r="M30" s="3">
        <f t="shared" si="12"/>
        <v>10605430</v>
      </c>
      <c r="N30" s="3">
        <f t="shared" si="14"/>
        <v>0</v>
      </c>
      <c r="O30" s="160">
        <f t="shared" si="14"/>
        <v>0</v>
      </c>
      <c r="P30" s="164">
        <f t="shared" si="2"/>
        <v>0</v>
      </c>
    </row>
    <row r="31" spans="1:16" ht="15.6" x14ac:dyDescent="0.25">
      <c r="A31" s="177" t="s">
        <v>132</v>
      </c>
      <c r="B31" s="10" t="s">
        <v>118</v>
      </c>
      <c r="C31" s="13" t="s">
        <v>15</v>
      </c>
      <c r="D31" s="10" t="s">
        <v>106</v>
      </c>
      <c r="E31" s="10" t="s">
        <v>131</v>
      </c>
      <c r="F31" s="10" t="s">
        <v>21</v>
      </c>
      <c r="G31" s="10" t="s">
        <v>48</v>
      </c>
      <c r="H31" s="10" t="s">
        <v>0</v>
      </c>
      <c r="I31" s="10" t="s">
        <v>0</v>
      </c>
      <c r="J31" s="10" t="s">
        <v>0</v>
      </c>
      <c r="K31" s="22" t="s">
        <v>0</v>
      </c>
      <c r="L31" s="10" t="s">
        <v>0</v>
      </c>
      <c r="M31" s="3">
        <f t="shared" si="12"/>
        <v>10605430</v>
      </c>
      <c r="N31" s="3">
        <f t="shared" si="14"/>
        <v>0</v>
      </c>
      <c r="O31" s="160">
        <f t="shared" si="14"/>
        <v>0</v>
      </c>
      <c r="P31" s="164">
        <f t="shared" si="2"/>
        <v>0</v>
      </c>
    </row>
    <row r="32" spans="1:16" ht="46.8" x14ac:dyDescent="0.25">
      <c r="A32" s="176" t="s">
        <v>133</v>
      </c>
      <c r="B32" s="10" t="s">
        <v>118</v>
      </c>
      <c r="C32" s="13" t="s">
        <v>15</v>
      </c>
      <c r="D32" s="10" t="s">
        <v>106</v>
      </c>
      <c r="E32" s="10" t="s">
        <v>131</v>
      </c>
      <c r="F32" s="10" t="s">
        <v>21</v>
      </c>
      <c r="G32" s="10" t="s">
        <v>48</v>
      </c>
      <c r="H32" s="10" t="s">
        <v>134</v>
      </c>
      <c r="I32" s="11" t="s">
        <v>0</v>
      </c>
      <c r="J32" s="11" t="s">
        <v>0</v>
      </c>
      <c r="K32" s="21" t="s">
        <v>0</v>
      </c>
      <c r="L32" s="11" t="s">
        <v>0</v>
      </c>
      <c r="M32" s="3">
        <f>M33+M35</f>
        <v>10605430</v>
      </c>
      <c r="N32" s="3">
        <f t="shared" ref="N32:O32" si="15">N33+N35</f>
        <v>0</v>
      </c>
      <c r="O32" s="160">
        <f t="shared" si="15"/>
        <v>0</v>
      </c>
      <c r="P32" s="164">
        <f t="shared" si="2"/>
        <v>0</v>
      </c>
    </row>
    <row r="33" spans="1:16" ht="62.4" x14ac:dyDescent="0.25">
      <c r="A33" s="176" t="s">
        <v>77</v>
      </c>
      <c r="B33" s="10" t="s">
        <v>118</v>
      </c>
      <c r="C33" s="13" t="s">
        <v>15</v>
      </c>
      <c r="D33" s="10" t="s">
        <v>106</v>
      </c>
      <c r="E33" s="10" t="s">
        <v>131</v>
      </c>
      <c r="F33" s="10" t="s">
        <v>21</v>
      </c>
      <c r="G33" s="10" t="s">
        <v>48</v>
      </c>
      <c r="H33" s="10" t="s">
        <v>134</v>
      </c>
      <c r="I33" s="10" t="s">
        <v>78</v>
      </c>
      <c r="J33" s="10" t="s">
        <v>0</v>
      </c>
      <c r="K33" s="22" t="s">
        <v>0</v>
      </c>
      <c r="L33" s="10" t="s">
        <v>0</v>
      </c>
      <c r="M33" s="3">
        <f>M34</f>
        <v>8059430</v>
      </c>
      <c r="N33" s="3">
        <f t="shared" ref="N33:O33" si="16">N34</f>
        <v>0</v>
      </c>
      <c r="O33" s="160">
        <f t="shared" si="16"/>
        <v>0</v>
      </c>
      <c r="P33" s="164">
        <f t="shared" si="2"/>
        <v>0</v>
      </c>
    </row>
    <row r="34" spans="1:16" ht="15.6" x14ac:dyDescent="0.25">
      <c r="A34" s="178" t="s">
        <v>320</v>
      </c>
      <c r="B34" s="9" t="s">
        <v>118</v>
      </c>
      <c r="C34" s="14" t="s">
        <v>15</v>
      </c>
      <c r="D34" s="9" t="s">
        <v>106</v>
      </c>
      <c r="E34" s="9" t="s">
        <v>131</v>
      </c>
      <c r="F34" s="9" t="s">
        <v>21</v>
      </c>
      <c r="G34" s="9" t="s">
        <v>48</v>
      </c>
      <c r="H34" s="9" t="s">
        <v>134</v>
      </c>
      <c r="I34" s="9" t="s">
        <v>78</v>
      </c>
      <c r="J34" s="12" t="s">
        <v>0</v>
      </c>
      <c r="K34" s="5" t="s">
        <v>0</v>
      </c>
      <c r="L34" s="12" t="s">
        <v>0</v>
      </c>
      <c r="M34" s="4">
        <v>8059430</v>
      </c>
      <c r="N34" s="4">
        <v>0</v>
      </c>
      <c r="O34" s="162">
        <v>0</v>
      </c>
      <c r="P34" s="164">
        <f t="shared" si="2"/>
        <v>0</v>
      </c>
    </row>
    <row r="35" spans="1:16" ht="108.75" customHeight="1" x14ac:dyDescent="0.25">
      <c r="A35" s="176" t="s">
        <v>79</v>
      </c>
      <c r="B35" s="10" t="s">
        <v>118</v>
      </c>
      <c r="C35" s="13" t="s">
        <v>15</v>
      </c>
      <c r="D35" s="10" t="s">
        <v>106</v>
      </c>
      <c r="E35" s="10" t="s">
        <v>131</v>
      </c>
      <c r="F35" s="10" t="s">
        <v>21</v>
      </c>
      <c r="G35" s="10" t="s">
        <v>48</v>
      </c>
      <c r="H35" s="10" t="s">
        <v>134</v>
      </c>
      <c r="I35" s="10" t="s">
        <v>80</v>
      </c>
      <c r="J35" s="10" t="s">
        <v>0</v>
      </c>
      <c r="K35" s="22" t="s">
        <v>0</v>
      </c>
      <c r="L35" s="10" t="s">
        <v>0</v>
      </c>
      <c r="M35" s="3">
        <f>M36</f>
        <v>2546000</v>
      </c>
      <c r="N35" s="3">
        <f t="shared" ref="N35:O35" si="17">N36</f>
        <v>0</v>
      </c>
      <c r="O35" s="160">
        <f t="shared" si="17"/>
        <v>0</v>
      </c>
      <c r="P35" s="164">
        <f t="shared" si="2"/>
        <v>0</v>
      </c>
    </row>
    <row r="36" spans="1:16" ht="15.6" x14ac:dyDescent="0.25">
      <c r="A36" s="178" t="s">
        <v>320</v>
      </c>
      <c r="B36" s="9" t="s">
        <v>118</v>
      </c>
      <c r="C36" s="14" t="s">
        <v>15</v>
      </c>
      <c r="D36" s="9" t="s">
        <v>106</v>
      </c>
      <c r="E36" s="9" t="s">
        <v>131</v>
      </c>
      <c r="F36" s="9" t="s">
        <v>21</v>
      </c>
      <c r="G36" s="9" t="s">
        <v>48</v>
      </c>
      <c r="H36" s="9" t="s">
        <v>134</v>
      </c>
      <c r="I36" s="9" t="s">
        <v>80</v>
      </c>
      <c r="J36" s="12" t="s">
        <v>0</v>
      </c>
      <c r="K36" s="5" t="s">
        <v>0</v>
      </c>
      <c r="L36" s="12" t="s">
        <v>0</v>
      </c>
      <c r="M36" s="4">
        <v>2546000</v>
      </c>
      <c r="N36" s="4">
        <v>0</v>
      </c>
      <c r="O36" s="162">
        <v>0</v>
      </c>
      <c r="P36" s="164">
        <f t="shared" si="2"/>
        <v>0</v>
      </c>
    </row>
    <row r="37" spans="1:16" ht="96" customHeight="1" x14ac:dyDescent="0.25">
      <c r="A37" s="176" t="s">
        <v>153</v>
      </c>
      <c r="B37" s="10" t="s">
        <v>154</v>
      </c>
      <c r="C37" s="10" t="s">
        <v>0</v>
      </c>
      <c r="D37" s="10" t="s">
        <v>0</v>
      </c>
      <c r="E37" s="10" t="s">
        <v>0</v>
      </c>
      <c r="F37" s="10" t="s">
        <v>0</v>
      </c>
      <c r="G37" s="10" t="s">
        <v>0</v>
      </c>
      <c r="H37" s="11" t="s">
        <v>0</v>
      </c>
      <c r="I37" s="11" t="s">
        <v>0</v>
      </c>
      <c r="J37" s="11" t="s">
        <v>0</v>
      </c>
      <c r="K37" s="21" t="s">
        <v>0</v>
      </c>
      <c r="L37" s="11" t="s">
        <v>0</v>
      </c>
      <c r="M37" s="3">
        <f t="shared" ref="M37:M44" si="18">M38</f>
        <v>200000</v>
      </c>
      <c r="N37" s="3">
        <f t="shared" ref="N37:O44" si="19">N38</f>
        <v>0</v>
      </c>
      <c r="O37" s="160">
        <f t="shared" si="19"/>
        <v>0</v>
      </c>
      <c r="P37" s="164">
        <f t="shared" si="2"/>
        <v>0</v>
      </c>
    </row>
    <row r="38" spans="1:16" ht="31.2" x14ac:dyDescent="0.25">
      <c r="A38" s="176" t="s">
        <v>177</v>
      </c>
      <c r="B38" s="10" t="s">
        <v>154</v>
      </c>
      <c r="C38" s="13" t="s">
        <v>15</v>
      </c>
      <c r="D38" s="10" t="s">
        <v>0</v>
      </c>
      <c r="E38" s="10" t="s">
        <v>0</v>
      </c>
      <c r="F38" s="10" t="s">
        <v>0</v>
      </c>
      <c r="G38" s="10" t="s">
        <v>0</v>
      </c>
      <c r="H38" s="11" t="s">
        <v>0</v>
      </c>
      <c r="I38" s="11" t="s">
        <v>0</v>
      </c>
      <c r="J38" s="11" t="s">
        <v>0</v>
      </c>
      <c r="K38" s="21" t="s">
        <v>0</v>
      </c>
      <c r="L38" s="11" t="s">
        <v>0</v>
      </c>
      <c r="M38" s="3">
        <f t="shared" si="18"/>
        <v>200000</v>
      </c>
      <c r="N38" s="3">
        <f t="shared" si="19"/>
        <v>0</v>
      </c>
      <c r="O38" s="160">
        <f t="shared" si="19"/>
        <v>0</v>
      </c>
      <c r="P38" s="164">
        <f t="shared" si="2"/>
        <v>0</v>
      </c>
    </row>
    <row r="39" spans="1:16" ht="46.8" x14ac:dyDescent="0.25">
      <c r="A39" s="176" t="s">
        <v>155</v>
      </c>
      <c r="B39" s="10" t="s">
        <v>154</v>
      </c>
      <c r="C39" s="13" t="s">
        <v>15</v>
      </c>
      <c r="D39" s="10" t="s">
        <v>86</v>
      </c>
      <c r="E39" s="10" t="s">
        <v>0</v>
      </c>
      <c r="F39" s="10" t="s">
        <v>0</v>
      </c>
      <c r="G39" s="10" t="s">
        <v>0</v>
      </c>
      <c r="H39" s="11" t="s">
        <v>0</v>
      </c>
      <c r="I39" s="11" t="s">
        <v>0</v>
      </c>
      <c r="J39" s="11" t="s">
        <v>0</v>
      </c>
      <c r="K39" s="21" t="s">
        <v>0</v>
      </c>
      <c r="L39" s="11" t="s">
        <v>0</v>
      </c>
      <c r="M39" s="3">
        <f t="shared" si="18"/>
        <v>200000</v>
      </c>
      <c r="N39" s="3">
        <f t="shared" si="19"/>
        <v>0</v>
      </c>
      <c r="O39" s="160">
        <f t="shared" si="19"/>
        <v>0</v>
      </c>
      <c r="P39" s="164">
        <f t="shared" si="2"/>
        <v>0</v>
      </c>
    </row>
    <row r="40" spans="1:16" ht="31.2" x14ac:dyDescent="0.25">
      <c r="A40" s="176" t="s">
        <v>156</v>
      </c>
      <c r="B40" s="10" t="s">
        <v>154</v>
      </c>
      <c r="C40" s="13" t="s">
        <v>15</v>
      </c>
      <c r="D40" s="10" t="s">
        <v>86</v>
      </c>
      <c r="E40" s="10" t="s">
        <v>157</v>
      </c>
      <c r="F40" s="10" t="s">
        <v>0</v>
      </c>
      <c r="G40" s="10" t="s">
        <v>0</v>
      </c>
      <c r="H40" s="11" t="s">
        <v>0</v>
      </c>
      <c r="I40" s="11" t="s">
        <v>0</v>
      </c>
      <c r="J40" s="11" t="s">
        <v>0</v>
      </c>
      <c r="K40" s="21" t="s">
        <v>0</v>
      </c>
      <c r="L40" s="11" t="s">
        <v>0</v>
      </c>
      <c r="M40" s="3">
        <f t="shared" si="18"/>
        <v>200000</v>
      </c>
      <c r="N40" s="3">
        <f>N41</f>
        <v>0</v>
      </c>
      <c r="O40" s="160">
        <f>O41</f>
        <v>0</v>
      </c>
      <c r="P40" s="164">
        <f t="shared" si="2"/>
        <v>0</v>
      </c>
    </row>
    <row r="41" spans="1:16" ht="15.6" x14ac:dyDescent="0.25">
      <c r="A41" s="177" t="s">
        <v>33</v>
      </c>
      <c r="B41" s="10" t="s">
        <v>154</v>
      </c>
      <c r="C41" s="13" t="s">
        <v>15</v>
      </c>
      <c r="D41" s="10" t="s">
        <v>86</v>
      </c>
      <c r="E41" s="10" t="s">
        <v>157</v>
      </c>
      <c r="F41" s="10" t="s">
        <v>34</v>
      </c>
      <c r="G41" s="10" t="s">
        <v>0</v>
      </c>
      <c r="H41" s="10" t="s">
        <v>0</v>
      </c>
      <c r="I41" s="10" t="s">
        <v>0</v>
      </c>
      <c r="J41" s="10" t="s">
        <v>0</v>
      </c>
      <c r="K41" s="22" t="s">
        <v>0</v>
      </c>
      <c r="L41" s="10" t="s">
        <v>0</v>
      </c>
      <c r="M41" s="3">
        <f t="shared" si="18"/>
        <v>200000</v>
      </c>
      <c r="N41" s="3">
        <f t="shared" si="19"/>
        <v>0</v>
      </c>
      <c r="O41" s="160">
        <f t="shared" si="19"/>
        <v>0</v>
      </c>
      <c r="P41" s="164">
        <f t="shared" si="2"/>
        <v>0</v>
      </c>
    </row>
    <row r="42" spans="1:16" ht="31.2" x14ac:dyDescent="0.25">
      <c r="A42" s="177" t="s">
        <v>158</v>
      </c>
      <c r="B42" s="10" t="s">
        <v>154</v>
      </c>
      <c r="C42" s="13" t="s">
        <v>15</v>
      </c>
      <c r="D42" s="10" t="s">
        <v>86</v>
      </c>
      <c r="E42" s="10" t="s">
        <v>157</v>
      </c>
      <c r="F42" s="10" t="s">
        <v>34</v>
      </c>
      <c r="G42" s="10" t="s">
        <v>22</v>
      </c>
      <c r="H42" s="10" t="s">
        <v>0</v>
      </c>
      <c r="I42" s="10" t="s">
        <v>0</v>
      </c>
      <c r="J42" s="10" t="s">
        <v>0</v>
      </c>
      <c r="K42" s="22" t="s">
        <v>0</v>
      </c>
      <c r="L42" s="10" t="s">
        <v>0</v>
      </c>
      <c r="M42" s="3">
        <f t="shared" si="18"/>
        <v>200000</v>
      </c>
      <c r="N42" s="3">
        <f t="shared" si="19"/>
        <v>0</v>
      </c>
      <c r="O42" s="160">
        <f t="shared" si="19"/>
        <v>0</v>
      </c>
      <c r="P42" s="164">
        <f t="shared" si="2"/>
        <v>0</v>
      </c>
    </row>
    <row r="43" spans="1:16" ht="107.25" customHeight="1" x14ac:dyDescent="0.25">
      <c r="A43" s="176" t="s">
        <v>159</v>
      </c>
      <c r="B43" s="10" t="s">
        <v>154</v>
      </c>
      <c r="C43" s="13" t="s">
        <v>15</v>
      </c>
      <c r="D43" s="10" t="s">
        <v>86</v>
      </c>
      <c r="E43" s="10" t="s">
        <v>157</v>
      </c>
      <c r="F43" s="10" t="s">
        <v>34</v>
      </c>
      <c r="G43" s="10" t="s">
        <v>22</v>
      </c>
      <c r="H43" s="10" t="s">
        <v>160</v>
      </c>
      <c r="I43" s="11" t="s">
        <v>0</v>
      </c>
      <c r="J43" s="11" t="s">
        <v>0</v>
      </c>
      <c r="K43" s="21" t="s">
        <v>0</v>
      </c>
      <c r="L43" s="11" t="s">
        <v>0</v>
      </c>
      <c r="M43" s="3">
        <f t="shared" si="18"/>
        <v>200000</v>
      </c>
      <c r="N43" s="3">
        <f t="shared" si="19"/>
        <v>0</v>
      </c>
      <c r="O43" s="160">
        <f t="shared" si="19"/>
        <v>0</v>
      </c>
      <c r="P43" s="164">
        <f t="shared" si="2"/>
        <v>0</v>
      </c>
    </row>
    <row r="44" spans="1:16" ht="102.75" customHeight="1" x14ac:dyDescent="0.25">
      <c r="A44" s="176" t="s">
        <v>161</v>
      </c>
      <c r="B44" s="10" t="s">
        <v>154</v>
      </c>
      <c r="C44" s="13" t="s">
        <v>15</v>
      </c>
      <c r="D44" s="10" t="s">
        <v>86</v>
      </c>
      <c r="E44" s="10" t="s">
        <v>157</v>
      </c>
      <c r="F44" s="10" t="s">
        <v>34</v>
      </c>
      <c r="G44" s="10" t="s">
        <v>22</v>
      </c>
      <c r="H44" s="10" t="s">
        <v>160</v>
      </c>
      <c r="I44" s="10" t="s">
        <v>162</v>
      </c>
      <c r="J44" s="10" t="s">
        <v>0</v>
      </c>
      <c r="K44" s="22" t="s">
        <v>0</v>
      </c>
      <c r="L44" s="10" t="s">
        <v>0</v>
      </c>
      <c r="M44" s="3">
        <f t="shared" si="18"/>
        <v>200000</v>
      </c>
      <c r="N44" s="3">
        <f t="shared" si="19"/>
        <v>0</v>
      </c>
      <c r="O44" s="160">
        <f t="shared" si="19"/>
        <v>0</v>
      </c>
      <c r="P44" s="164">
        <f t="shared" si="2"/>
        <v>0</v>
      </c>
    </row>
    <row r="45" spans="1:16" ht="15.6" x14ac:dyDescent="0.25">
      <c r="A45" s="178" t="s">
        <v>320</v>
      </c>
      <c r="B45" s="9" t="s">
        <v>154</v>
      </c>
      <c r="C45" s="14" t="s">
        <v>15</v>
      </c>
      <c r="D45" s="9" t="s">
        <v>86</v>
      </c>
      <c r="E45" s="9" t="s">
        <v>157</v>
      </c>
      <c r="F45" s="9" t="s">
        <v>34</v>
      </c>
      <c r="G45" s="9" t="s">
        <v>22</v>
      </c>
      <c r="H45" s="9" t="s">
        <v>160</v>
      </c>
      <c r="I45" s="9" t="s">
        <v>162</v>
      </c>
      <c r="J45" s="12" t="s">
        <v>0</v>
      </c>
      <c r="K45" s="5" t="s">
        <v>0</v>
      </c>
      <c r="L45" s="12" t="s">
        <v>0</v>
      </c>
      <c r="M45" s="4">
        <v>200000</v>
      </c>
      <c r="N45" s="4">
        <v>0</v>
      </c>
      <c r="O45" s="162">
        <v>0</v>
      </c>
      <c r="P45" s="164">
        <f t="shared" si="2"/>
        <v>0</v>
      </c>
    </row>
    <row r="47" spans="1:16" ht="48.75" customHeight="1" x14ac:dyDescent="0.25"/>
    <row r="48" spans="1:16" ht="21" x14ac:dyDescent="0.4">
      <c r="A48" s="204" t="s">
        <v>325</v>
      </c>
      <c r="B48" s="204"/>
      <c r="C48" s="204"/>
      <c r="D48" s="204"/>
      <c r="M48" s="203" t="s">
        <v>326</v>
      </c>
      <c r="N48" s="203"/>
      <c r="O48" s="203"/>
    </row>
    <row r="51" spans="1:15" ht="21" x14ac:dyDescent="0.25">
      <c r="A51" s="181" t="s">
        <v>327</v>
      </c>
    </row>
    <row r="54" spans="1:15" ht="42" x14ac:dyDescent="0.4">
      <c r="A54" s="181" t="s">
        <v>328</v>
      </c>
      <c r="M54" s="203" t="s">
        <v>329</v>
      </c>
      <c r="N54" s="203"/>
      <c r="O54" s="203"/>
    </row>
    <row r="55" spans="1:15" ht="21" x14ac:dyDescent="0.4">
      <c r="A55" s="181"/>
      <c r="M55" s="53"/>
      <c r="N55" s="53"/>
      <c r="O55" s="53"/>
    </row>
    <row r="56" spans="1:15" ht="40.5" customHeight="1" x14ac:dyDescent="0.4">
      <c r="A56" s="181"/>
      <c r="M56" s="53"/>
      <c r="N56" s="53"/>
      <c r="O56" s="53"/>
    </row>
    <row r="57" spans="1:15" ht="33" customHeight="1" x14ac:dyDescent="0.25"/>
    <row r="59" spans="1:15" ht="18" x14ac:dyDescent="0.35">
      <c r="A59" s="182" t="s">
        <v>330</v>
      </c>
    </row>
    <row r="60" spans="1:15" ht="18" x14ac:dyDescent="0.35">
      <c r="A60" s="182" t="s">
        <v>331</v>
      </c>
    </row>
  </sheetData>
  <mergeCells count="6">
    <mergeCell ref="M54:O54"/>
    <mergeCell ref="A48:D48"/>
    <mergeCell ref="M48:O48"/>
    <mergeCell ref="M1:P1"/>
    <mergeCell ref="A2:P2"/>
    <mergeCell ref="A3:P3"/>
  </mergeCells>
  <pageMargins left="0.39370078740157483" right="0.39370078740157483" top="0.59055118110236227" bottom="0.43307086614173229" header="0.31496062992125984" footer="0.31496062992125984"/>
  <pageSetup paperSize="9" scale="72" fitToHeight="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view="pageBreakPreview" zoomScaleNormal="100" zoomScaleSheetLayoutView="100" workbookViewId="0">
      <selection activeCell="O25" sqref="O25"/>
    </sheetView>
  </sheetViews>
  <sheetFormatPr defaultRowHeight="13.2" x14ac:dyDescent="0.25"/>
  <cols>
    <col min="1" max="1" width="49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3.33203125" customWidth="1"/>
    <col min="11" max="11" width="12.109375" customWidth="1"/>
    <col min="12" max="12" width="9.33203125" customWidth="1"/>
    <col min="13" max="15" width="20.109375" bestFit="1" customWidth="1"/>
    <col min="16" max="16" width="18.6640625" style="24" customWidth="1"/>
    <col min="17" max="18" width="18.109375" style="24" customWidth="1"/>
  </cols>
  <sheetData>
    <row r="1" spans="1:16" ht="15.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6" t="s">
        <v>0</v>
      </c>
      <c r="H1" s="6" t="s">
        <v>0</v>
      </c>
      <c r="I1" s="6" t="s">
        <v>0</v>
      </c>
      <c r="J1" s="67"/>
      <c r="K1" s="67"/>
      <c r="L1" s="67"/>
      <c r="M1" s="205" t="s">
        <v>467</v>
      </c>
      <c r="N1" s="205"/>
      <c r="O1" s="205"/>
      <c r="P1" s="205"/>
    </row>
    <row r="2" spans="1:16" ht="43.5" customHeight="1" x14ac:dyDescent="0.25">
      <c r="A2" s="206" t="s">
        <v>468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15.6" x14ac:dyDescent="0.25">
      <c r="A3" s="207" t="s">
        <v>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6" ht="39.6" x14ac:dyDescent="0.25">
      <c r="A4" s="9" t="s">
        <v>174</v>
      </c>
      <c r="B4" s="9" t="s">
        <v>2</v>
      </c>
      <c r="C4" s="9" t="s">
        <v>185</v>
      </c>
      <c r="D4" s="9" t="s">
        <v>186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12" t="s">
        <v>8</v>
      </c>
      <c r="K4" s="12" t="s">
        <v>9</v>
      </c>
      <c r="L4" s="12" t="s">
        <v>10</v>
      </c>
      <c r="M4" s="40" t="s">
        <v>11</v>
      </c>
      <c r="N4" s="40" t="s">
        <v>459</v>
      </c>
      <c r="O4" s="165" t="s">
        <v>460</v>
      </c>
      <c r="P4" s="171" t="s">
        <v>461</v>
      </c>
    </row>
    <row r="5" spans="1:16" ht="15.6" x14ac:dyDescent="0.25">
      <c r="A5" s="7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175</v>
      </c>
      <c r="K5" s="9" t="s">
        <v>21</v>
      </c>
      <c r="L5" s="9" t="s">
        <v>22</v>
      </c>
      <c r="M5" s="9" t="s">
        <v>23</v>
      </c>
      <c r="N5" s="9" t="s">
        <v>24</v>
      </c>
      <c r="O5" s="159" t="s">
        <v>25</v>
      </c>
      <c r="P5" s="159" t="s">
        <v>233</v>
      </c>
    </row>
    <row r="6" spans="1:16" ht="15.6" x14ac:dyDescent="0.25">
      <c r="A6" s="34" t="s">
        <v>26</v>
      </c>
      <c r="B6" s="9" t="s">
        <v>0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  <c r="I6" s="9" t="s">
        <v>0</v>
      </c>
      <c r="J6" s="9" t="s">
        <v>0</v>
      </c>
      <c r="K6" s="20" t="s">
        <v>0</v>
      </c>
      <c r="L6" s="9" t="s">
        <v>0</v>
      </c>
      <c r="M6" s="3">
        <f t="shared" ref="M6:M13" si="0">M7</f>
        <v>59079059</v>
      </c>
      <c r="N6" s="3">
        <f t="shared" ref="N6:O6" si="1">N7</f>
        <v>0</v>
      </c>
      <c r="O6" s="160">
        <f t="shared" si="1"/>
        <v>0</v>
      </c>
      <c r="P6" s="164">
        <f>O6/M6</f>
        <v>0</v>
      </c>
    </row>
    <row r="7" spans="1:16" s="24" customFormat="1" ht="31.2" x14ac:dyDescent="0.25">
      <c r="A7" s="34" t="s">
        <v>117</v>
      </c>
      <c r="B7" s="10" t="s">
        <v>118</v>
      </c>
      <c r="C7" s="10" t="s">
        <v>0</v>
      </c>
      <c r="D7" s="10" t="s">
        <v>0</v>
      </c>
      <c r="E7" s="10" t="s">
        <v>0</v>
      </c>
      <c r="F7" s="10" t="s">
        <v>0</v>
      </c>
      <c r="G7" s="10" t="s">
        <v>0</v>
      </c>
      <c r="H7" s="11" t="s">
        <v>0</v>
      </c>
      <c r="I7" s="11" t="s">
        <v>0</v>
      </c>
      <c r="J7" s="11" t="s">
        <v>0</v>
      </c>
      <c r="K7" s="21"/>
      <c r="L7" s="11" t="s">
        <v>0</v>
      </c>
      <c r="M7" s="3">
        <f t="shared" si="0"/>
        <v>59079059</v>
      </c>
      <c r="N7" s="3">
        <f t="shared" ref="N7:O7" si="2">N8</f>
        <v>0</v>
      </c>
      <c r="O7" s="160">
        <f t="shared" si="2"/>
        <v>0</v>
      </c>
      <c r="P7" s="164">
        <f t="shared" ref="P7:P38" si="3">O7/M7</f>
        <v>0</v>
      </c>
    </row>
    <row r="8" spans="1:16" s="24" customFormat="1" ht="31.2" x14ac:dyDescent="0.25">
      <c r="A8" s="34" t="s">
        <v>177</v>
      </c>
      <c r="B8" s="10" t="s">
        <v>118</v>
      </c>
      <c r="C8" s="13" t="s">
        <v>15</v>
      </c>
      <c r="D8" s="10" t="s">
        <v>0</v>
      </c>
      <c r="E8" s="10" t="s">
        <v>0</v>
      </c>
      <c r="F8" s="10" t="s">
        <v>0</v>
      </c>
      <c r="G8" s="10" t="s">
        <v>0</v>
      </c>
      <c r="H8" s="11" t="s">
        <v>0</v>
      </c>
      <c r="I8" s="11" t="s">
        <v>0</v>
      </c>
      <c r="J8" s="11" t="s">
        <v>0</v>
      </c>
      <c r="K8" s="21"/>
      <c r="L8" s="11" t="s">
        <v>0</v>
      </c>
      <c r="M8" s="3">
        <f t="shared" si="0"/>
        <v>59079059</v>
      </c>
      <c r="N8" s="3">
        <f t="shared" ref="N8:O13" si="4">N9</f>
        <v>0</v>
      </c>
      <c r="O8" s="160">
        <f t="shared" si="4"/>
        <v>0</v>
      </c>
      <c r="P8" s="164">
        <f t="shared" si="3"/>
        <v>0</v>
      </c>
    </row>
    <row r="9" spans="1:16" s="24" customFormat="1" ht="152.25" customHeight="1" x14ac:dyDescent="0.25">
      <c r="A9" s="172" t="s">
        <v>129</v>
      </c>
      <c r="B9" s="10" t="s">
        <v>118</v>
      </c>
      <c r="C9" s="13" t="s">
        <v>15</v>
      </c>
      <c r="D9" s="10" t="s">
        <v>106</v>
      </c>
      <c r="E9" s="10" t="s">
        <v>0</v>
      </c>
      <c r="F9" s="10" t="s">
        <v>0</v>
      </c>
      <c r="G9" s="10" t="s">
        <v>0</v>
      </c>
      <c r="H9" s="11" t="s">
        <v>0</v>
      </c>
      <c r="I9" s="11" t="s">
        <v>0</v>
      </c>
      <c r="J9" s="11" t="s">
        <v>0</v>
      </c>
      <c r="K9" s="21"/>
      <c r="L9" s="11" t="s">
        <v>0</v>
      </c>
      <c r="M9" s="3">
        <f t="shared" si="0"/>
        <v>59079059</v>
      </c>
      <c r="N9" s="3">
        <f t="shared" si="4"/>
        <v>0</v>
      </c>
      <c r="O9" s="160">
        <f t="shared" si="4"/>
        <v>0</v>
      </c>
      <c r="P9" s="164">
        <f t="shared" si="3"/>
        <v>0</v>
      </c>
    </row>
    <row r="10" spans="1:16" s="24" customFormat="1" ht="31.2" x14ac:dyDescent="0.25">
      <c r="A10" s="34" t="s">
        <v>130</v>
      </c>
      <c r="B10" s="10" t="s">
        <v>118</v>
      </c>
      <c r="C10" s="13" t="s">
        <v>15</v>
      </c>
      <c r="D10" s="10" t="s">
        <v>106</v>
      </c>
      <c r="E10" s="10" t="s">
        <v>131</v>
      </c>
      <c r="F10" s="10" t="s">
        <v>0</v>
      </c>
      <c r="G10" s="10" t="s">
        <v>0</v>
      </c>
      <c r="H10" s="11" t="s">
        <v>0</v>
      </c>
      <c r="I10" s="11" t="s">
        <v>0</v>
      </c>
      <c r="J10" s="11" t="s">
        <v>0</v>
      </c>
      <c r="K10" s="21"/>
      <c r="L10" s="11" t="s">
        <v>0</v>
      </c>
      <c r="M10" s="3">
        <f t="shared" si="0"/>
        <v>59079059</v>
      </c>
      <c r="N10" s="3">
        <f t="shared" si="4"/>
        <v>0</v>
      </c>
      <c r="O10" s="160">
        <f t="shared" si="4"/>
        <v>0</v>
      </c>
      <c r="P10" s="164">
        <f t="shared" si="3"/>
        <v>0</v>
      </c>
    </row>
    <row r="11" spans="1:16" s="24" customFormat="1" ht="15.6" x14ac:dyDescent="0.25">
      <c r="A11" s="35" t="s">
        <v>121</v>
      </c>
      <c r="B11" s="10" t="s">
        <v>118</v>
      </c>
      <c r="C11" s="13" t="s">
        <v>15</v>
      </c>
      <c r="D11" s="10" t="s">
        <v>106</v>
      </c>
      <c r="E11" s="10" t="s">
        <v>131</v>
      </c>
      <c r="F11" s="10" t="s">
        <v>21</v>
      </c>
      <c r="G11" s="10" t="s">
        <v>0</v>
      </c>
      <c r="H11" s="10" t="s">
        <v>0</v>
      </c>
      <c r="I11" s="10" t="s">
        <v>0</v>
      </c>
      <c r="J11" s="10" t="s">
        <v>0</v>
      </c>
      <c r="K11" s="22"/>
      <c r="L11" s="10" t="s">
        <v>0</v>
      </c>
      <c r="M11" s="3">
        <f t="shared" si="0"/>
        <v>59079059</v>
      </c>
      <c r="N11" s="3">
        <f t="shared" si="4"/>
        <v>0</v>
      </c>
      <c r="O11" s="160">
        <f t="shared" si="4"/>
        <v>0</v>
      </c>
      <c r="P11" s="164">
        <f t="shared" si="3"/>
        <v>0</v>
      </c>
    </row>
    <row r="12" spans="1:16" s="24" customFormat="1" ht="15.6" x14ac:dyDescent="0.25">
      <c r="A12" s="35" t="s">
        <v>132</v>
      </c>
      <c r="B12" s="10" t="s">
        <v>118</v>
      </c>
      <c r="C12" s="13" t="s">
        <v>15</v>
      </c>
      <c r="D12" s="10" t="s">
        <v>106</v>
      </c>
      <c r="E12" s="10" t="s">
        <v>131</v>
      </c>
      <c r="F12" s="10" t="s">
        <v>21</v>
      </c>
      <c r="G12" s="10" t="s">
        <v>48</v>
      </c>
      <c r="H12" s="10" t="s">
        <v>0</v>
      </c>
      <c r="I12" s="10" t="s">
        <v>0</v>
      </c>
      <c r="J12" s="10" t="s">
        <v>0</v>
      </c>
      <c r="K12" s="22"/>
      <c r="L12" s="10" t="s">
        <v>0</v>
      </c>
      <c r="M12" s="3">
        <f t="shared" si="0"/>
        <v>59079059</v>
      </c>
      <c r="N12" s="3">
        <f t="shared" si="4"/>
        <v>0</v>
      </c>
      <c r="O12" s="160">
        <f t="shared" si="4"/>
        <v>0</v>
      </c>
      <c r="P12" s="164">
        <f t="shared" si="3"/>
        <v>0</v>
      </c>
    </row>
    <row r="13" spans="1:16" s="24" customFormat="1" ht="46.8" x14ac:dyDescent="0.25">
      <c r="A13" s="50" t="s">
        <v>133</v>
      </c>
      <c r="B13" s="10" t="s">
        <v>118</v>
      </c>
      <c r="C13" s="13" t="s">
        <v>15</v>
      </c>
      <c r="D13" s="10" t="s">
        <v>106</v>
      </c>
      <c r="E13" s="10" t="s">
        <v>131</v>
      </c>
      <c r="F13" s="10" t="s">
        <v>21</v>
      </c>
      <c r="G13" s="10" t="s">
        <v>48</v>
      </c>
      <c r="H13" s="10" t="s">
        <v>134</v>
      </c>
      <c r="I13" s="11" t="s">
        <v>0</v>
      </c>
      <c r="J13" s="11" t="s">
        <v>0</v>
      </c>
      <c r="K13" s="21"/>
      <c r="L13" s="11" t="s">
        <v>0</v>
      </c>
      <c r="M13" s="3">
        <f t="shared" si="0"/>
        <v>59079059</v>
      </c>
      <c r="N13" s="3">
        <f t="shared" si="4"/>
        <v>0</v>
      </c>
      <c r="O13" s="160">
        <f t="shared" si="4"/>
        <v>0</v>
      </c>
      <c r="P13" s="164">
        <f t="shared" si="3"/>
        <v>0</v>
      </c>
    </row>
    <row r="14" spans="1:16" s="24" customFormat="1" ht="62.4" x14ac:dyDescent="0.25">
      <c r="A14" s="34" t="s">
        <v>195</v>
      </c>
      <c r="B14" s="10" t="s">
        <v>118</v>
      </c>
      <c r="C14" s="13" t="s">
        <v>15</v>
      </c>
      <c r="D14" s="10" t="s">
        <v>106</v>
      </c>
      <c r="E14" s="10" t="s">
        <v>131</v>
      </c>
      <c r="F14" s="10" t="s">
        <v>21</v>
      </c>
      <c r="G14" s="10" t="s">
        <v>48</v>
      </c>
      <c r="H14" s="10" t="s">
        <v>134</v>
      </c>
      <c r="I14" s="10" t="s">
        <v>189</v>
      </c>
      <c r="J14" s="10" t="s">
        <v>0</v>
      </c>
      <c r="K14" s="22"/>
      <c r="L14" s="10" t="s">
        <v>0</v>
      </c>
      <c r="M14" s="3">
        <f>M15+M17+M19+M21+M23+M25+M27+M29+M31+M33+M35+M37</f>
        <v>59079059</v>
      </c>
      <c r="N14" s="3">
        <f t="shared" ref="N14:O14" si="5">N15+N17+N19+N21+N23+N25+N27+N29+N31+N33+N35+N37</f>
        <v>0</v>
      </c>
      <c r="O14" s="160">
        <f t="shared" si="5"/>
        <v>0</v>
      </c>
      <c r="P14" s="164">
        <f t="shared" si="3"/>
        <v>0</v>
      </c>
    </row>
    <row r="15" spans="1:16" s="24" customFormat="1" ht="15.6" x14ac:dyDescent="0.25">
      <c r="A15" s="41" t="s">
        <v>163</v>
      </c>
      <c r="B15" s="42"/>
      <c r="C15" s="42"/>
      <c r="D15" s="42"/>
      <c r="E15" s="42"/>
      <c r="F15" s="42"/>
      <c r="G15" s="42"/>
      <c r="H15" s="42"/>
      <c r="I15" s="42"/>
      <c r="J15" s="43"/>
      <c r="K15" s="43"/>
      <c r="L15" s="43"/>
      <c r="M15" s="44">
        <f>M16</f>
        <v>2343287</v>
      </c>
      <c r="N15" s="44">
        <f t="shared" ref="N15:O15" si="6">N16</f>
        <v>0</v>
      </c>
      <c r="O15" s="166">
        <f t="shared" si="6"/>
        <v>0</v>
      </c>
      <c r="P15" s="164">
        <f t="shared" si="3"/>
        <v>0</v>
      </c>
    </row>
    <row r="16" spans="1:16" s="24" customFormat="1" ht="15.6" x14ac:dyDescent="0.25">
      <c r="A16" s="45" t="s">
        <v>320</v>
      </c>
      <c r="B16" s="46" t="s">
        <v>118</v>
      </c>
      <c r="C16" s="46">
        <v>4</v>
      </c>
      <c r="D16" s="46" t="s">
        <v>106</v>
      </c>
      <c r="E16" s="46" t="s">
        <v>131</v>
      </c>
      <c r="F16" s="46" t="s">
        <v>21</v>
      </c>
      <c r="G16" s="46" t="s">
        <v>48</v>
      </c>
      <c r="H16" s="46" t="s">
        <v>134</v>
      </c>
      <c r="I16" s="46" t="s">
        <v>189</v>
      </c>
      <c r="J16" s="47"/>
      <c r="K16" s="47"/>
      <c r="L16" s="47"/>
      <c r="M16" s="48">
        <v>2343287</v>
      </c>
      <c r="N16" s="49">
        <v>0</v>
      </c>
      <c r="O16" s="167">
        <v>0</v>
      </c>
      <c r="P16" s="164">
        <f t="shared" si="3"/>
        <v>0</v>
      </c>
    </row>
    <row r="17" spans="1:16" s="24" customFormat="1" ht="15.6" x14ac:dyDescent="0.25">
      <c r="A17" s="41" t="s">
        <v>308</v>
      </c>
      <c r="B17" s="42"/>
      <c r="C17" s="42"/>
      <c r="D17" s="42"/>
      <c r="E17" s="42"/>
      <c r="F17" s="42"/>
      <c r="G17" s="42"/>
      <c r="H17" s="42"/>
      <c r="I17" s="42"/>
      <c r="J17" s="43"/>
      <c r="K17" s="43"/>
      <c r="L17" s="43"/>
      <c r="M17" s="44">
        <f>M18</f>
        <v>8560606</v>
      </c>
      <c r="N17" s="44">
        <f t="shared" ref="N17:O21" si="7">N18</f>
        <v>0</v>
      </c>
      <c r="O17" s="166">
        <f t="shared" si="7"/>
        <v>0</v>
      </c>
      <c r="P17" s="164">
        <f t="shared" si="3"/>
        <v>0</v>
      </c>
    </row>
    <row r="18" spans="1:16" s="24" customFormat="1" ht="15.6" x14ac:dyDescent="0.25">
      <c r="A18" s="45" t="s">
        <v>320</v>
      </c>
      <c r="B18" s="46" t="s">
        <v>118</v>
      </c>
      <c r="C18" s="46">
        <v>4</v>
      </c>
      <c r="D18" s="46" t="s">
        <v>106</v>
      </c>
      <c r="E18" s="46" t="s">
        <v>131</v>
      </c>
      <c r="F18" s="46" t="s">
        <v>21</v>
      </c>
      <c r="G18" s="46" t="s">
        <v>48</v>
      </c>
      <c r="H18" s="46" t="s">
        <v>134</v>
      </c>
      <c r="I18" s="46" t="s">
        <v>189</v>
      </c>
      <c r="J18" s="47"/>
      <c r="K18" s="47"/>
      <c r="L18" s="47"/>
      <c r="M18" s="48">
        <v>8560606</v>
      </c>
      <c r="N18" s="49">
        <v>0</v>
      </c>
      <c r="O18" s="167">
        <v>0</v>
      </c>
      <c r="P18" s="164">
        <f t="shared" si="3"/>
        <v>0</v>
      </c>
    </row>
    <row r="19" spans="1:16" s="24" customFormat="1" ht="15.6" x14ac:dyDescent="0.25">
      <c r="A19" s="41" t="s">
        <v>301</v>
      </c>
      <c r="B19" s="42"/>
      <c r="C19" s="42"/>
      <c r="D19" s="42"/>
      <c r="E19" s="42"/>
      <c r="F19" s="42"/>
      <c r="G19" s="42"/>
      <c r="H19" s="42"/>
      <c r="I19" s="42"/>
      <c r="J19" s="43"/>
      <c r="K19" s="43"/>
      <c r="L19" s="43"/>
      <c r="M19" s="44">
        <f>M20</f>
        <v>2042500</v>
      </c>
      <c r="N19" s="44">
        <f t="shared" si="7"/>
        <v>0</v>
      </c>
      <c r="O19" s="166">
        <f t="shared" si="7"/>
        <v>0</v>
      </c>
      <c r="P19" s="164">
        <f t="shared" si="3"/>
        <v>0</v>
      </c>
    </row>
    <row r="20" spans="1:16" s="24" customFormat="1" ht="15.6" x14ac:dyDescent="0.25">
      <c r="A20" s="45" t="s">
        <v>320</v>
      </c>
      <c r="B20" s="46" t="s">
        <v>118</v>
      </c>
      <c r="C20" s="46">
        <v>4</v>
      </c>
      <c r="D20" s="46" t="s">
        <v>106</v>
      </c>
      <c r="E20" s="46" t="s">
        <v>131</v>
      </c>
      <c r="F20" s="46" t="s">
        <v>21</v>
      </c>
      <c r="G20" s="46" t="s">
        <v>48</v>
      </c>
      <c r="H20" s="46" t="s">
        <v>134</v>
      </c>
      <c r="I20" s="46" t="s">
        <v>189</v>
      </c>
      <c r="J20" s="47"/>
      <c r="K20" s="47"/>
      <c r="L20" s="47"/>
      <c r="M20" s="48">
        <v>2042500</v>
      </c>
      <c r="N20" s="49">
        <v>0</v>
      </c>
      <c r="O20" s="167">
        <v>0</v>
      </c>
      <c r="P20" s="164">
        <f t="shared" si="3"/>
        <v>0</v>
      </c>
    </row>
    <row r="21" spans="1:16" s="24" customFormat="1" ht="15.6" x14ac:dyDescent="0.25">
      <c r="A21" s="41" t="s">
        <v>164</v>
      </c>
      <c r="B21" s="42"/>
      <c r="C21" s="42"/>
      <c r="D21" s="42"/>
      <c r="E21" s="42"/>
      <c r="F21" s="42"/>
      <c r="G21" s="42"/>
      <c r="H21" s="42"/>
      <c r="I21" s="42"/>
      <c r="J21" s="43"/>
      <c r="K21" s="43"/>
      <c r="L21" s="43"/>
      <c r="M21" s="44">
        <f>M22</f>
        <v>3037149</v>
      </c>
      <c r="N21" s="44">
        <f t="shared" si="7"/>
        <v>0</v>
      </c>
      <c r="O21" s="166">
        <f t="shared" si="7"/>
        <v>0</v>
      </c>
      <c r="P21" s="164">
        <f t="shared" si="3"/>
        <v>0</v>
      </c>
    </row>
    <row r="22" spans="1:16" s="24" customFormat="1" ht="15.6" x14ac:dyDescent="0.25">
      <c r="A22" s="45" t="s">
        <v>320</v>
      </c>
      <c r="B22" s="46" t="s">
        <v>118</v>
      </c>
      <c r="C22" s="46">
        <v>4</v>
      </c>
      <c r="D22" s="46" t="s">
        <v>106</v>
      </c>
      <c r="E22" s="46" t="s">
        <v>131</v>
      </c>
      <c r="F22" s="46" t="s">
        <v>21</v>
      </c>
      <c r="G22" s="46" t="s">
        <v>48</v>
      </c>
      <c r="H22" s="46" t="s">
        <v>134</v>
      </c>
      <c r="I22" s="46" t="s">
        <v>189</v>
      </c>
      <c r="J22" s="47"/>
      <c r="K22" s="47"/>
      <c r="L22" s="47"/>
      <c r="M22" s="48">
        <v>3037149</v>
      </c>
      <c r="N22" s="49">
        <v>0</v>
      </c>
      <c r="O22" s="167">
        <v>0</v>
      </c>
      <c r="P22" s="164">
        <f t="shared" si="3"/>
        <v>0</v>
      </c>
    </row>
    <row r="23" spans="1:16" s="24" customFormat="1" ht="15.6" x14ac:dyDescent="0.25">
      <c r="A23" s="41" t="s">
        <v>321</v>
      </c>
      <c r="B23" s="42"/>
      <c r="C23" s="42"/>
      <c r="D23" s="42"/>
      <c r="E23" s="42"/>
      <c r="F23" s="42"/>
      <c r="G23" s="42"/>
      <c r="H23" s="42"/>
      <c r="I23" s="42"/>
      <c r="J23" s="43"/>
      <c r="K23" s="43"/>
      <c r="L23" s="43"/>
      <c r="M23" s="44">
        <f>M24</f>
        <v>1238610</v>
      </c>
      <c r="N23" s="44">
        <f t="shared" ref="N23:O23" si="8">N24</f>
        <v>0</v>
      </c>
      <c r="O23" s="166">
        <f t="shared" si="8"/>
        <v>0</v>
      </c>
      <c r="P23" s="164">
        <f t="shared" si="3"/>
        <v>0</v>
      </c>
    </row>
    <row r="24" spans="1:16" s="24" customFormat="1" ht="15.6" x14ac:dyDescent="0.25">
      <c r="A24" s="45" t="s">
        <v>320</v>
      </c>
      <c r="B24" s="46" t="s">
        <v>118</v>
      </c>
      <c r="C24" s="46">
        <v>4</v>
      </c>
      <c r="D24" s="46" t="s">
        <v>106</v>
      </c>
      <c r="E24" s="46" t="s">
        <v>131</v>
      </c>
      <c r="F24" s="46" t="s">
        <v>21</v>
      </c>
      <c r="G24" s="46" t="s">
        <v>48</v>
      </c>
      <c r="H24" s="46" t="s">
        <v>134</v>
      </c>
      <c r="I24" s="46" t="s">
        <v>189</v>
      </c>
      <c r="J24" s="47"/>
      <c r="K24" s="47"/>
      <c r="L24" s="47"/>
      <c r="M24" s="48">
        <v>1238610</v>
      </c>
      <c r="N24" s="49">
        <v>0</v>
      </c>
      <c r="O24" s="167">
        <v>0</v>
      </c>
      <c r="P24" s="164">
        <f t="shared" si="3"/>
        <v>0</v>
      </c>
    </row>
    <row r="25" spans="1:16" s="24" customFormat="1" ht="15.6" x14ac:dyDescent="0.25">
      <c r="A25" s="41" t="s">
        <v>322</v>
      </c>
      <c r="B25" s="42"/>
      <c r="C25" s="42"/>
      <c r="D25" s="42"/>
      <c r="E25" s="42"/>
      <c r="F25" s="42"/>
      <c r="G25" s="42"/>
      <c r="H25" s="42"/>
      <c r="I25" s="42"/>
      <c r="J25" s="43"/>
      <c r="K25" s="43"/>
      <c r="L25" s="43"/>
      <c r="M25" s="44">
        <f>M26</f>
        <v>14608785</v>
      </c>
      <c r="N25" s="44">
        <f t="shared" ref="N25:O25" si="9">N26</f>
        <v>0</v>
      </c>
      <c r="O25" s="166">
        <f t="shared" si="9"/>
        <v>0</v>
      </c>
      <c r="P25" s="164">
        <f t="shared" si="3"/>
        <v>0</v>
      </c>
    </row>
    <row r="26" spans="1:16" s="24" customFormat="1" ht="15.6" x14ac:dyDescent="0.25">
      <c r="A26" s="45" t="s">
        <v>320</v>
      </c>
      <c r="B26" s="46" t="s">
        <v>118</v>
      </c>
      <c r="C26" s="46">
        <v>4</v>
      </c>
      <c r="D26" s="46" t="s">
        <v>106</v>
      </c>
      <c r="E26" s="46" t="s">
        <v>131</v>
      </c>
      <c r="F26" s="46" t="s">
        <v>21</v>
      </c>
      <c r="G26" s="46" t="s">
        <v>48</v>
      </c>
      <c r="H26" s="46" t="s">
        <v>134</v>
      </c>
      <c r="I26" s="46" t="s">
        <v>189</v>
      </c>
      <c r="J26" s="47"/>
      <c r="K26" s="47"/>
      <c r="L26" s="47"/>
      <c r="M26" s="48">
        <v>14608785</v>
      </c>
      <c r="N26" s="49">
        <v>0</v>
      </c>
      <c r="O26" s="167">
        <v>0</v>
      </c>
      <c r="P26" s="164">
        <f t="shared" si="3"/>
        <v>0</v>
      </c>
    </row>
    <row r="27" spans="1:16" s="24" customFormat="1" ht="15.6" x14ac:dyDescent="0.25">
      <c r="A27" s="41" t="s">
        <v>324</v>
      </c>
      <c r="B27" s="42"/>
      <c r="C27" s="42"/>
      <c r="D27" s="42"/>
      <c r="E27" s="42"/>
      <c r="F27" s="42"/>
      <c r="G27" s="42"/>
      <c r="H27" s="42"/>
      <c r="I27" s="42"/>
      <c r="J27" s="43"/>
      <c r="K27" s="43"/>
      <c r="L27" s="43"/>
      <c r="M27" s="44">
        <f>M28</f>
        <v>1350831</v>
      </c>
      <c r="N27" s="44">
        <f t="shared" ref="N27:O31" si="10">N28</f>
        <v>0</v>
      </c>
      <c r="O27" s="166">
        <f t="shared" si="10"/>
        <v>0</v>
      </c>
      <c r="P27" s="164">
        <f t="shared" si="3"/>
        <v>0</v>
      </c>
    </row>
    <row r="28" spans="1:16" s="24" customFormat="1" ht="15.6" x14ac:dyDescent="0.25">
      <c r="A28" s="45" t="s">
        <v>320</v>
      </c>
      <c r="B28" s="46" t="s">
        <v>118</v>
      </c>
      <c r="C28" s="46">
        <v>4</v>
      </c>
      <c r="D28" s="46" t="s">
        <v>106</v>
      </c>
      <c r="E28" s="46" t="s">
        <v>131</v>
      </c>
      <c r="F28" s="46" t="s">
        <v>21</v>
      </c>
      <c r="G28" s="46" t="s">
        <v>48</v>
      </c>
      <c r="H28" s="46" t="s">
        <v>134</v>
      </c>
      <c r="I28" s="46" t="s">
        <v>189</v>
      </c>
      <c r="J28" s="47"/>
      <c r="K28" s="47"/>
      <c r="L28" s="47"/>
      <c r="M28" s="48">
        <v>1350831</v>
      </c>
      <c r="N28" s="48">
        <v>0</v>
      </c>
      <c r="O28" s="168">
        <v>0</v>
      </c>
      <c r="P28" s="164">
        <f t="shared" si="3"/>
        <v>0</v>
      </c>
    </row>
    <row r="29" spans="1:16" s="24" customFormat="1" ht="15.6" x14ac:dyDescent="0.25">
      <c r="A29" s="78" t="s">
        <v>358</v>
      </c>
      <c r="B29" s="42"/>
      <c r="C29" s="42"/>
      <c r="D29" s="42"/>
      <c r="E29" s="42"/>
      <c r="F29" s="42"/>
      <c r="G29" s="42"/>
      <c r="H29" s="42"/>
      <c r="I29" s="42"/>
      <c r="J29" s="43"/>
      <c r="K29" s="43"/>
      <c r="L29" s="43"/>
      <c r="M29" s="44">
        <f>M30</f>
        <v>1155833</v>
      </c>
      <c r="N29" s="44">
        <f t="shared" si="10"/>
        <v>0</v>
      </c>
      <c r="O29" s="166">
        <f t="shared" si="10"/>
        <v>0</v>
      </c>
      <c r="P29" s="164">
        <f t="shared" si="3"/>
        <v>0</v>
      </c>
    </row>
    <row r="30" spans="1:16" s="24" customFormat="1" ht="15.6" x14ac:dyDescent="0.25">
      <c r="A30" s="45" t="s">
        <v>320</v>
      </c>
      <c r="B30" s="46" t="s">
        <v>118</v>
      </c>
      <c r="C30" s="46">
        <v>4</v>
      </c>
      <c r="D30" s="46" t="s">
        <v>106</v>
      </c>
      <c r="E30" s="46" t="s">
        <v>131</v>
      </c>
      <c r="F30" s="46" t="s">
        <v>21</v>
      </c>
      <c r="G30" s="46" t="s">
        <v>48</v>
      </c>
      <c r="H30" s="46" t="s">
        <v>134</v>
      </c>
      <c r="I30" s="46" t="s">
        <v>189</v>
      </c>
      <c r="J30" s="47"/>
      <c r="K30" s="47"/>
      <c r="L30" s="47"/>
      <c r="M30" s="48">
        <v>1155833</v>
      </c>
      <c r="N30" s="48">
        <v>0</v>
      </c>
      <c r="O30" s="168">
        <v>0</v>
      </c>
      <c r="P30" s="164">
        <f t="shared" si="3"/>
        <v>0</v>
      </c>
    </row>
    <row r="31" spans="1:16" s="24" customFormat="1" ht="15.6" x14ac:dyDescent="0.25">
      <c r="A31" s="41" t="s">
        <v>317</v>
      </c>
      <c r="B31" s="42"/>
      <c r="C31" s="42"/>
      <c r="D31" s="42"/>
      <c r="E31" s="42"/>
      <c r="F31" s="42"/>
      <c r="G31" s="42"/>
      <c r="H31" s="42"/>
      <c r="I31" s="42"/>
      <c r="J31" s="43"/>
      <c r="K31" s="43"/>
      <c r="L31" s="43"/>
      <c r="M31" s="44">
        <f>M32</f>
        <v>7668939</v>
      </c>
      <c r="N31" s="44">
        <f t="shared" si="10"/>
        <v>0</v>
      </c>
      <c r="O31" s="166">
        <f t="shared" si="10"/>
        <v>0</v>
      </c>
      <c r="P31" s="164">
        <f t="shared" si="3"/>
        <v>0</v>
      </c>
    </row>
    <row r="32" spans="1:16" s="24" customFormat="1" ht="15.6" x14ac:dyDescent="0.25">
      <c r="A32" s="45" t="s">
        <v>320</v>
      </c>
      <c r="B32" s="46" t="s">
        <v>118</v>
      </c>
      <c r="C32" s="46">
        <v>4</v>
      </c>
      <c r="D32" s="46" t="s">
        <v>106</v>
      </c>
      <c r="E32" s="46" t="s">
        <v>131</v>
      </c>
      <c r="F32" s="46" t="s">
        <v>21</v>
      </c>
      <c r="G32" s="46" t="s">
        <v>48</v>
      </c>
      <c r="H32" s="46" t="s">
        <v>134</v>
      </c>
      <c r="I32" s="46" t="s">
        <v>189</v>
      </c>
      <c r="J32" s="47"/>
      <c r="K32" s="47"/>
      <c r="L32" s="47"/>
      <c r="M32" s="48">
        <v>7668939</v>
      </c>
      <c r="N32" s="48">
        <v>0</v>
      </c>
      <c r="O32" s="168">
        <v>0</v>
      </c>
      <c r="P32" s="164">
        <f t="shared" si="3"/>
        <v>0</v>
      </c>
    </row>
    <row r="33" spans="1:16" s="24" customFormat="1" ht="15.6" x14ac:dyDescent="0.25">
      <c r="A33" s="41" t="s">
        <v>323</v>
      </c>
      <c r="B33" s="42"/>
      <c r="C33" s="42"/>
      <c r="D33" s="42"/>
      <c r="E33" s="42"/>
      <c r="F33" s="42"/>
      <c r="G33" s="42"/>
      <c r="H33" s="42"/>
      <c r="I33" s="42"/>
      <c r="J33" s="43"/>
      <c r="K33" s="43"/>
      <c r="L33" s="43"/>
      <c r="M33" s="44">
        <f>M34</f>
        <v>2556313</v>
      </c>
      <c r="N33" s="44">
        <f t="shared" ref="N33:O33" si="11">N34</f>
        <v>0</v>
      </c>
      <c r="O33" s="166">
        <f t="shared" si="11"/>
        <v>0</v>
      </c>
      <c r="P33" s="164">
        <f t="shared" si="3"/>
        <v>0</v>
      </c>
    </row>
    <row r="34" spans="1:16" s="24" customFormat="1" ht="15.6" x14ac:dyDescent="0.25">
      <c r="A34" s="45" t="s">
        <v>320</v>
      </c>
      <c r="B34" s="46" t="s">
        <v>118</v>
      </c>
      <c r="C34" s="46">
        <v>4</v>
      </c>
      <c r="D34" s="46" t="s">
        <v>106</v>
      </c>
      <c r="E34" s="46" t="s">
        <v>131</v>
      </c>
      <c r="F34" s="46" t="s">
        <v>21</v>
      </c>
      <c r="G34" s="46" t="s">
        <v>48</v>
      </c>
      <c r="H34" s="46" t="s">
        <v>134</v>
      </c>
      <c r="I34" s="46" t="s">
        <v>189</v>
      </c>
      <c r="J34" s="47"/>
      <c r="K34" s="47"/>
      <c r="L34" s="47"/>
      <c r="M34" s="48">
        <v>2556313</v>
      </c>
      <c r="N34" s="49">
        <v>0</v>
      </c>
      <c r="O34" s="167">
        <v>0</v>
      </c>
      <c r="P34" s="164">
        <f t="shared" si="3"/>
        <v>0</v>
      </c>
    </row>
    <row r="35" spans="1:16" s="37" customFormat="1" ht="15.6" x14ac:dyDescent="0.25">
      <c r="A35" s="41" t="s">
        <v>171</v>
      </c>
      <c r="B35" s="42"/>
      <c r="C35" s="42"/>
      <c r="D35" s="42"/>
      <c r="E35" s="42"/>
      <c r="F35" s="42"/>
      <c r="G35" s="42"/>
      <c r="H35" s="42"/>
      <c r="I35" s="42"/>
      <c r="J35" s="43"/>
      <c r="K35" s="43"/>
      <c r="L35" s="43"/>
      <c r="M35" s="44">
        <f>M36</f>
        <v>7212455</v>
      </c>
      <c r="N35" s="44">
        <f t="shared" ref="N35:O35" si="12">N36</f>
        <v>0</v>
      </c>
      <c r="O35" s="166">
        <f t="shared" si="12"/>
        <v>0</v>
      </c>
      <c r="P35" s="164">
        <f t="shared" si="3"/>
        <v>0</v>
      </c>
    </row>
    <row r="36" spans="1:16" s="24" customFormat="1" ht="15.6" x14ac:dyDescent="0.25">
      <c r="A36" s="45" t="s">
        <v>320</v>
      </c>
      <c r="B36" s="46" t="s">
        <v>118</v>
      </c>
      <c r="C36" s="46">
        <v>4</v>
      </c>
      <c r="D36" s="46" t="s">
        <v>106</v>
      </c>
      <c r="E36" s="46" t="s">
        <v>131</v>
      </c>
      <c r="F36" s="46" t="s">
        <v>21</v>
      </c>
      <c r="G36" s="46" t="s">
        <v>48</v>
      </c>
      <c r="H36" s="46" t="s">
        <v>134</v>
      </c>
      <c r="I36" s="46" t="s">
        <v>189</v>
      </c>
      <c r="J36" s="47"/>
      <c r="K36" s="47"/>
      <c r="L36" s="47"/>
      <c r="M36" s="48">
        <v>7212455</v>
      </c>
      <c r="N36" s="49">
        <v>0</v>
      </c>
      <c r="O36" s="167">
        <v>0</v>
      </c>
      <c r="P36" s="164">
        <f t="shared" si="3"/>
        <v>0</v>
      </c>
    </row>
    <row r="37" spans="1:16" s="24" customFormat="1" ht="15.6" x14ac:dyDescent="0.25">
      <c r="A37" s="41" t="s">
        <v>315</v>
      </c>
      <c r="B37" s="42"/>
      <c r="C37" s="42"/>
      <c r="D37" s="42"/>
      <c r="E37" s="42"/>
      <c r="F37" s="42"/>
      <c r="G37" s="42"/>
      <c r="H37" s="42"/>
      <c r="I37" s="42"/>
      <c r="J37" s="43"/>
      <c r="K37" s="43"/>
      <c r="L37" s="43"/>
      <c r="M37" s="44">
        <f>M38</f>
        <v>7303751</v>
      </c>
      <c r="N37" s="44">
        <f t="shared" ref="N37:O37" si="13">N38</f>
        <v>0</v>
      </c>
      <c r="O37" s="166">
        <f t="shared" si="13"/>
        <v>0</v>
      </c>
      <c r="P37" s="164">
        <f t="shared" si="3"/>
        <v>0</v>
      </c>
    </row>
    <row r="38" spans="1:16" s="24" customFormat="1" ht="15.6" x14ac:dyDescent="0.25">
      <c r="A38" s="45" t="s">
        <v>320</v>
      </c>
      <c r="B38" s="46" t="s">
        <v>118</v>
      </c>
      <c r="C38" s="46">
        <v>4</v>
      </c>
      <c r="D38" s="46" t="s">
        <v>106</v>
      </c>
      <c r="E38" s="46" t="s">
        <v>131</v>
      </c>
      <c r="F38" s="46" t="s">
        <v>21</v>
      </c>
      <c r="G38" s="46" t="s">
        <v>48</v>
      </c>
      <c r="H38" s="46" t="s">
        <v>134</v>
      </c>
      <c r="I38" s="46" t="s">
        <v>189</v>
      </c>
      <c r="J38" s="47"/>
      <c r="K38" s="47"/>
      <c r="L38" s="47"/>
      <c r="M38" s="48">
        <v>7303751</v>
      </c>
      <c r="N38" s="49">
        <v>0</v>
      </c>
      <c r="O38" s="167">
        <v>0</v>
      </c>
      <c r="P38" s="164">
        <f t="shared" si="3"/>
        <v>0</v>
      </c>
    </row>
    <row r="40" spans="1:16" ht="38.25" customHeight="1" x14ac:dyDescent="0.25"/>
    <row r="41" spans="1:16" ht="42" customHeight="1" x14ac:dyDescent="0.4">
      <c r="A41" s="204" t="s">
        <v>325</v>
      </c>
      <c r="B41" s="204"/>
      <c r="C41" s="204"/>
      <c r="D41" s="204"/>
      <c r="M41" s="203" t="s">
        <v>326</v>
      </c>
      <c r="N41" s="203"/>
      <c r="O41" s="203"/>
    </row>
    <row r="42" spans="1:16" x14ac:dyDescent="0.25">
      <c r="A42" s="15"/>
    </row>
    <row r="43" spans="1:16" x14ac:dyDescent="0.25">
      <c r="A43" s="15"/>
    </row>
    <row r="44" spans="1:16" ht="21" x14ac:dyDescent="0.25">
      <c r="A44" s="51" t="s">
        <v>327</v>
      </c>
    </row>
    <row r="45" spans="1:16" x14ac:dyDescent="0.25">
      <c r="A45" s="15"/>
    </row>
    <row r="46" spans="1:16" x14ac:dyDescent="0.25">
      <c r="A46" s="15"/>
    </row>
    <row r="47" spans="1:16" ht="42" x14ac:dyDescent="0.4">
      <c r="A47" s="51" t="s">
        <v>328</v>
      </c>
      <c r="M47" s="203" t="s">
        <v>329</v>
      </c>
      <c r="N47" s="203"/>
      <c r="O47" s="203"/>
    </row>
    <row r="48" spans="1:16" ht="21" x14ac:dyDescent="0.4">
      <c r="A48" s="51"/>
      <c r="M48" s="53"/>
      <c r="N48" s="53"/>
      <c r="O48" s="53"/>
    </row>
    <row r="49" spans="1:15" ht="25.5" customHeight="1" x14ac:dyDescent="0.4">
      <c r="A49" s="51"/>
      <c r="M49" s="53"/>
      <c r="N49" s="53"/>
      <c r="O49" s="53"/>
    </row>
    <row r="50" spans="1:15" ht="15" customHeight="1" x14ac:dyDescent="0.4">
      <c r="A50" s="51"/>
      <c r="M50" s="53"/>
      <c r="N50" s="53"/>
      <c r="O50" s="53"/>
    </row>
    <row r="51" spans="1:15" ht="25.5" customHeight="1" x14ac:dyDescent="0.4">
      <c r="A51" s="51"/>
      <c r="M51" s="53"/>
      <c r="N51" s="53"/>
      <c r="O51" s="53"/>
    </row>
    <row r="52" spans="1:15" ht="25.5" customHeight="1" x14ac:dyDescent="0.25">
      <c r="A52" s="15"/>
    </row>
    <row r="53" spans="1:15" x14ac:dyDescent="0.25">
      <c r="A53" s="15"/>
    </row>
    <row r="54" spans="1:15" x14ac:dyDescent="0.25">
      <c r="A54" s="15"/>
    </row>
    <row r="55" spans="1:15" ht="18" x14ac:dyDescent="0.35">
      <c r="A55" s="52" t="s">
        <v>330</v>
      </c>
    </row>
    <row r="56" spans="1:15" ht="18" x14ac:dyDescent="0.35">
      <c r="A56" s="52" t="s">
        <v>331</v>
      </c>
    </row>
  </sheetData>
  <mergeCells count="6">
    <mergeCell ref="M1:P1"/>
    <mergeCell ref="M47:O47"/>
    <mergeCell ref="A41:D41"/>
    <mergeCell ref="M41:O41"/>
    <mergeCell ref="A2:P2"/>
    <mergeCell ref="A3:P3"/>
  </mergeCells>
  <pageMargins left="0.39370080000000002" right="0.39370080000000002" top="0.57322839999999997" bottom="0.42125980000000002" header="0.3" footer="0.3"/>
  <pageSetup paperSize="9" scale="72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Гос. собственность</vt:lpstr>
      <vt:lpstr>Мун. собственность</vt:lpstr>
      <vt:lpstr>Недвижимость гос.</vt:lpstr>
      <vt:lpstr>Недвижимость мун.</vt:lpstr>
      <vt:lpstr>'Гос. собственность'!Заголовки_для_печати</vt:lpstr>
      <vt:lpstr>'Недвижимость гос.'!Заголовки_для_печати</vt:lpstr>
      <vt:lpstr>'Гос. собственность'!Область_печати</vt:lpstr>
      <vt:lpstr>'Мун. собственность'!Область_печати</vt:lpstr>
      <vt:lpstr>'Недвижимость гос.'!Область_печати</vt:lpstr>
      <vt:lpstr>'Недвижимость мун.'!Область_печати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2023-05-02T08:28:16Z</dcterms:modified>
</cp:coreProperties>
</file>