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30660" windowHeight="13512"/>
  </bookViews>
  <sheets>
    <sheet name="за 1 кв." sheetId="1" r:id="rId1"/>
  </sheets>
  <definedNames>
    <definedName name="_xlnm.Print_Titles" localSheetId="0">'за 1 кв.'!$A:$A</definedName>
    <definedName name="_xlnm.Print_Area" localSheetId="0">'за 1 кв.'!$A$1:$AP$41</definedName>
  </definedNames>
  <calcPr calcId="145621" fullCalcOnLoad="1"/>
</workbook>
</file>

<file path=xl/calcChain.xml><?xml version="1.0" encoding="utf-8"?>
<calcChain xmlns="http://schemas.openxmlformats.org/spreadsheetml/2006/main">
  <c r="AO10" i="1" l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B41" i="1"/>
  <c r="AA41" i="1"/>
  <c r="Z41" i="1"/>
  <c r="T41" i="1"/>
  <c r="S41" i="1"/>
  <c r="R41" i="1"/>
  <c r="M41" i="1"/>
  <c r="L41" i="1"/>
  <c r="K41" i="1"/>
  <c r="J41" i="1"/>
  <c r="I41" i="1"/>
  <c r="D41" i="1"/>
  <c r="C41" i="1"/>
  <c r="B41" i="1"/>
  <c r="AE40" i="1"/>
  <c r="AD40" i="1"/>
  <c r="AC40" i="1"/>
  <c r="Y40" i="1"/>
  <c r="U40" i="1"/>
  <c r="W40" i="1" s="1"/>
  <c r="X40" i="1" s="1"/>
  <c r="N40" i="1"/>
  <c r="P40" i="1" s="1"/>
  <c r="Q40" i="1" s="1"/>
  <c r="E40" i="1"/>
  <c r="G40" i="1" s="1"/>
  <c r="H40" i="1" s="1"/>
  <c r="AE39" i="1"/>
  <c r="AD39" i="1"/>
  <c r="AC39" i="1"/>
  <c r="Y39" i="1"/>
  <c r="U39" i="1"/>
  <c r="W39" i="1" s="1"/>
  <c r="X39" i="1" s="1"/>
  <c r="N39" i="1"/>
  <c r="P39" i="1" s="1"/>
  <c r="Q39" i="1" s="1"/>
  <c r="E39" i="1"/>
  <c r="G39" i="1" s="1"/>
  <c r="H39" i="1" s="1"/>
  <c r="AE38" i="1"/>
  <c r="AD38" i="1"/>
  <c r="AC38" i="1"/>
  <c r="Y38" i="1"/>
  <c r="U38" i="1"/>
  <c r="W38" i="1" s="1"/>
  <c r="X38" i="1" s="1"/>
  <c r="N38" i="1"/>
  <c r="P38" i="1" s="1"/>
  <c r="Q38" i="1" s="1"/>
  <c r="E38" i="1"/>
  <c r="G38" i="1" s="1"/>
  <c r="H38" i="1" s="1"/>
  <c r="AE37" i="1"/>
  <c r="AD37" i="1"/>
  <c r="AC37" i="1"/>
  <c r="Y37" i="1"/>
  <c r="U37" i="1"/>
  <c r="V37" i="1" s="1"/>
  <c r="X37" i="1" s="1"/>
  <c r="N37" i="1"/>
  <c r="O37" i="1" s="1"/>
  <c r="Q37" i="1" s="1"/>
  <c r="E37" i="1"/>
  <c r="F37" i="1" s="1"/>
  <c r="H37" i="1" s="1"/>
  <c r="AE36" i="1"/>
  <c r="AD36" i="1"/>
  <c r="AC36" i="1"/>
  <c r="Y36" i="1"/>
  <c r="U36" i="1"/>
  <c r="V36" i="1" s="1"/>
  <c r="X36" i="1" s="1"/>
  <c r="N36" i="1"/>
  <c r="O36" i="1" s="1"/>
  <c r="Q36" i="1" s="1"/>
  <c r="E36" i="1"/>
  <c r="F36" i="1" s="1"/>
  <c r="H36" i="1" s="1"/>
  <c r="AE35" i="1"/>
  <c r="AD35" i="1"/>
  <c r="AC35" i="1"/>
  <c r="Y35" i="1"/>
  <c r="U35" i="1"/>
  <c r="V35" i="1" s="1"/>
  <c r="X35" i="1" s="1"/>
  <c r="N35" i="1"/>
  <c r="O35" i="1" s="1"/>
  <c r="Q35" i="1" s="1"/>
  <c r="E35" i="1"/>
  <c r="F35" i="1" s="1"/>
  <c r="H35" i="1" s="1"/>
  <c r="AE34" i="1"/>
  <c r="AD34" i="1"/>
  <c r="AC34" i="1"/>
  <c r="Y34" i="1"/>
  <c r="U34" i="1"/>
  <c r="W34" i="1" s="1"/>
  <c r="X34" i="1" s="1"/>
  <c r="N34" i="1"/>
  <c r="P34" i="1" s="1"/>
  <c r="Q34" i="1" s="1"/>
  <c r="E34" i="1"/>
  <c r="G34" i="1" s="1"/>
  <c r="H34" i="1" s="1"/>
  <c r="AE33" i="1"/>
  <c r="AD33" i="1"/>
  <c r="AC33" i="1"/>
  <c r="Y33" i="1"/>
  <c r="U33" i="1"/>
  <c r="V33" i="1" s="1"/>
  <c r="X33" i="1" s="1"/>
  <c r="N33" i="1"/>
  <c r="O33" i="1" s="1"/>
  <c r="Q33" i="1" s="1"/>
  <c r="E33" i="1"/>
  <c r="F33" i="1" s="1"/>
  <c r="H33" i="1" s="1"/>
  <c r="AE32" i="1"/>
  <c r="AD32" i="1"/>
  <c r="AC32" i="1"/>
  <c r="Y32" i="1"/>
  <c r="U32" i="1"/>
  <c r="W32" i="1" s="1"/>
  <c r="X32" i="1" s="1"/>
  <c r="N32" i="1"/>
  <c r="P32" i="1" s="1"/>
  <c r="Q32" i="1" s="1"/>
  <c r="E32" i="1"/>
  <c r="G32" i="1" s="1"/>
  <c r="H32" i="1" s="1"/>
  <c r="AE31" i="1"/>
  <c r="AD31" i="1"/>
  <c r="AC31" i="1"/>
  <c r="Y31" i="1"/>
  <c r="U31" i="1"/>
  <c r="V31" i="1" s="1"/>
  <c r="X31" i="1" s="1"/>
  <c r="N31" i="1"/>
  <c r="O31" i="1" s="1"/>
  <c r="Q31" i="1" s="1"/>
  <c r="E31" i="1"/>
  <c r="F31" i="1" s="1"/>
  <c r="H31" i="1" s="1"/>
  <c r="AE30" i="1"/>
  <c r="AD30" i="1"/>
  <c r="AC30" i="1"/>
  <c r="Y30" i="1"/>
  <c r="U30" i="1"/>
  <c r="W30" i="1" s="1"/>
  <c r="X30" i="1" s="1"/>
  <c r="N30" i="1"/>
  <c r="P30" i="1" s="1"/>
  <c r="Q30" i="1" s="1"/>
  <c r="E30" i="1"/>
  <c r="G30" i="1" s="1"/>
  <c r="H30" i="1" s="1"/>
  <c r="AE29" i="1"/>
  <c r="AD29" i="1"/>
  <c r="AC29" i="1"/>
  <c r="Y29" i="1"/>
  <c r="AI29" i="1" s="1"/>
  <c r="AK29" i="1" s="1"/>
  <c r="AL29" i="1" s="1"/>
  <c r="U29" i="1"/>
  <c r="W29" i="1" s="1"/>
  <c r="X29" i="1" s="1"/>
  <c r="N29" i="1"/>
  <c r="P29" i="1" s="1"/>
  <c r="Q29" i="1" s="1"/>
  <c r="E29" i="1"/>
  <c r="G29" i="1" s="1"/>
  <c r="H29" i="1" s="1"/>
  <c r="AE28" i="1"/>
  <c r="AD28" i="1"/>
  <c r="AC28" i="1"/>
  <c r="Y28" i="1"/>
  <c r="U28" i="1"/>
  <c r="W28" i="1" s="1"/>
  <c r="X28" i="1" s="1"/>
  <c r="N28" i="1"/>
  <c r="P28" i="1" s="1"/>
  <c r="Q28" i="1" s="1"/>
  <c r="E28" i="1"/>
  <c r="G28" i="1" s="1"/>
  <c r="H28" i="1" s="1"/>
  <c r="AE27" i="1"/>
  <c r="AD27" i="1"/>
  <c r="AC27" i="1"/>
  <c r="Y27" i="1"/>
  <c r="U27" i="1"/>
  <c r="W27" i="1" s="1"/>
  <c r="X27" i="1" s="1"/>
  <c r="N27" i="1"/>
  <c r="P27" i="1" s="1"/>
  <c r="Q27" i="1" s="1"/>
  <c r="E27" i="1"/>
  <c r="G27" i="1" s="1"/>
  <c r="H27" i="1" s="1"/>
  <c r="AE26" i="1"/>
  <c r="AD26" i="1"/>
  <c r="AC26" i="1"/>
  <c r="Y26" i="1"/>
  <c r="U26" i="1"/>
  <c r="W26" i="1" s="1"/>
  <c r="X26" i="1" s="1"/>
  <c r="N26" i="1"/>
  <c r="P26" i="1" s="1"/>
  <c r="Q26" i="1" s="1"/>
  <c r="E26" i="1"/>
  <c r="G26" i="1" s="1"/>
  <c r="H26" i="1" s="1"/>
  <c r="AE25" i="1"/>
  <c r="AD25" i="1"/>
  <c r="AC25" i="1"/>
  <c r="Y25" i="1"/>
  <c r="AI25" i="1" s="1"/>
  <c r="AK25" i="1" s="1"/>
  <c r="AL25" i="1" s="1"/>
  <c r="U25" i="1"/>
  <c r="W25" i="1" s="1"/>
  <c r="X25" i="1" s="1"/>
  <c r="N25" i="1"/>
  <c r="P25" i="1" s="1"/>
  <c r="Q25" i="1" s="1"/>
  <c r="E25" i="1"/>
  <c r="G25" i="1" s="1"/>
  <c r="H25" i="1" s="1"/>
  <c r="AE24" i="1"/>
  <c r="AD24" i="1"/>
  <c r="AC24" i="1"/>
  <c r="Y24" i="1"/>
  <c r="U24" i="1"/>
  <c r="W24" i="1" s="1"/>
  <c r="X24" i="1" s="1"/>
  <c r="N24" i="1"/>
  <c r="P24" i="1" s="1"/>
  <c r="Q24" i="1" s="1"/>
  <c r="E24" i="1"/>
  <c r="G24" i="1" s="1"/>
  <c r="H24" i="1" s="1"/>
  <c r="AE23" i="1"/>
  <c r="AD23" i="1"/>
  <c r="AC23" i="1"/>
  <c r="Y23" i="1"/>
  <c r="U23" i="1"/>
  <c r="W23" i="1" s="1"/>
  <c r="X23" i="1" s="1"/>
  <c r="N23" i="1"/>
  <c r="P23" i="1" s="1"/>
  <c r="Q23" i="1" s="1"/>
  <c r="E23" i="1"/>
  <c r="G23" i="1" s="1"/>
  <c r="H23" i="1" s="1"/>
  <c r="AE22" i="1"/>
  <c r="AD22" i="1"/>
  <c r="AC22" i="1"/>
  <c r="Y22" i="1"/>
  <c r="U22" i="1"/>
  <c r="V22" i="1" s="1"/>
  <c r="X22" i="1" s="1"/>
  <c r="N22" i="1"/>
  <c r="O22" i="1" s="1"/>
  <c r="Q22" i="1" s="1"/>
  <c r="E22" i="1"/>
  <c r="F22" i="1" s="1"/>
  <c r="H22" i="1" s="1"/>
  <c r="AE21" i="1"/>
  <c r="AD21" i="1"/>
  <c r="AC21" i="1"/>
  <c r="Y21" i="1"/>
  <c r="AI21" i="1" s="1"/>
  <c r="AK21" i="1" s="1"/>
  <c r="AL21" i="1" s="1"/>
  <c r="U21" i="1"/>
  <c r="W21" i="1" s="1"/>
  <c r="X21" i="1" s="1"/>
  <c r="N21" i="1"/>
  <c r="P21" i="1" s="1"/>
  <c r="Q21" i="1" s="1"/>
  <c r="E21" i="1"/>
  <c r="G21" i="1" s="1"/>
  <c r="H21" i="1" s="1"/>
  <c r="AE20" i="1"/>
  <c r="AD20" i="1"/>
  <c r="AC20" i="1"/>
  <c r="Y20" i="1"/>
  <c r="U20" i="1"/>
  <c r="W20" i="1" s="1"/>
  <c r="X20" i="1" s="1"/>
  <c r="N20" i="1"/>
  <c r="P20" i="1" s="1"/>
  <c r="Q20" i="1" s="1"/>
  <c r="E20" i="1"/>
  <c r="G20" i="1" s="1"/>
  <c r="H20" i="1" s="1"/>
  <c r="AE19" i="1"/>
  <c r="AD19" i="1"/>
  <c r="AC19" i="1"/>
  <c r="Y19" i="1"/>
  <c r="U19" i="1"/>
  <c r="V19" i="1" s="1"/>
  <c r="X19" i="1" s="1"/>
  <c r="N19" i="1"/>
  <c r="O19" i="1" s="1"/>
  <c r="Q19" i="1" s="1"/>
  <c r="E19" i="1"/>
  <c r="F19" i="1" s="1"/>
  <c r="H19" i="1" s="1"/>
  <c r="AE18" i="1"/>
  <c r="AD18" i="1"/>
  <c r="AC18" i="1"/>
  <c r="Y18" i="1"/>
  <c r="U18" i="1"/>
  <c r="W18" i="1" s="1"/>
  <c r="X18" i="1" s="1"/>
  <c r="N18" i="1"/>
  <c r="P18" i="1" s="1"/>
  <c r="Q18" i="1" s="1"/>
  <c r="E18" i="1"/>
  <c r="G18" i="1" s="1"/>
  <c r="H18" i="1" s="1"/>
  <c r="AE17" i="1"/>
  <c r="AD17" i="1"/>
  <c r="AC17" i="1"/>
  <c r="Y17" i="1"/>
  <c r="U17" i="1"/>
  <c r="V17" i="1" s="1"/>
  <c r="X17" i="1" s="1"/>
  <c r="N17" i="1"/>
  <c r="O17" i="1" s="1"/>
  <c r="Q17" i="1" s="1"/>
  <c r="E17" i="1"/>
  <c r="F17" i="1" s="1"/>
  <c r="H17" i="1" s="1"/>
  <c r="AE16" i="1"/>
  <c r="AD16" i="1"/>
  <c r="AC16" i="1"/>
  <c r="Y16" i="1"/>
  <c r="U16" i="1"/>
  <c r="V16" i="1" s="1"/>
  <c r="X16" i="1" s="1"/>
  <c r="N16" i="1"/>
  <c r="O16" i="1" s="1"/>
  <c r="Q16" i="1" s="1"/>
  <c r="E16" i="1"/>
  <c r="F16" i="1" s="1"/>
  <c r="H16" i="1" s="1"/>
  <c r="AE15" i="1"/>
  <c r="AD15" i="1"/>
  <c r="AC15" i="1"/>
  <c r="Y15" i="1"/>
  <c r="U15" i="1"/>
  <c r="W15" i="1" s="1"/>
  <c r="X15" i="1" s="1"/>
  <c r="N15" i="1"/>
  <c r="P15" i="1" s="1"/>
  <c r="Q15" i="1" s="1"/>
  <c r="E15" i="1"/>
  <c r="G15" i="1" s="1"/>
  <c r="H15" i="1" s="1"/>
  <c r="AE14" i="1"/>
  <c r="AD14" i="1"/>
  <c r="AC14" i="1"/>
  <c r="Y14" i="1"/>
  <c r="U14" i="1"/>
  <c r="V14" i="1" s="1"/>
  <c r="X14" i="1" s="1"/>
  <c r="N14" i="1"/>
  <c r="O14" i="1" s="1"/>
  <c r="Q14" i="1" s="1"/>
  <c r="E14" i="1"/>
  <c r="F14" i="1" s="1"/>
  <c r="H14" i="1" s="1"/>
  <c r="AE13" i="1"/>
  <c r="AD13" i="1"/>
  <c r="AC13" i="1"/>
  <c r="Y13" i="1"/>
  <c r="U13" i="1"/>
  <c r="V13" i="1" s="1"/>
  <c r="X13" i="1" s="1"/>
  <c r="N13" i="1"/>
  <c r="O13" i="1" s="1"/>
  <c r="Q13" i="1" s="1"/>
  <c r="E13" i="1"/>
  <c r="F13" i="1" s="1"/>
  <c r="H13" i="1" s="1"/>
  <c r="AE12" i="1"/>
  <c r="AD12" i="1"/>
  <c r="AC12" i="1"/>
  <c r="Y12" i="1"/>
  <c r="U12" i="1"/>
  <c r="V12" i="1" s="1"/>
  <c r="X12" i="1" s="1"/>
  <c r="N12" i="1"/>
  <c r="O12" i="1" s="1"/>
  <c r="Q12" i="1" s="1"/>
  <c r="E12" i="1"/>
  <c r="F12" i="1" s="1"/>
  <c r="H12" i="1" s="1"/>
  <c r="AE11" i="1"/>
  <c r="AD11" i="1"/>
  <c r="AC11" i="1"/>
  <c r="Y11" i="1"/>
  <c r="U11" i="1"/>
  <c r="V11" i="1" s="1"/>
  <c r="X11" i="1" s="1"/>
  <c r="N11" i="1"/>
  <c r="O11" i="1" s="1"/>
  <c r="Q11" i="1" s="1"/>
  <c r="E11" i="1"/>
  <c r="F11" i="1" s="1"/>
  <c r="H11" i="1" s="1"/>
  <c r="AE10" i="1"/>
  <c r="AD10" i="1"/>
  <c r="AC10" i="1"/>
  <c r="Y10" i="1"/>
  <c r="U10" i="1"/>
  <c r="V10" i="1" s="1"/>
  <c r="X10" i="1" s="1"/>
  <c r="N10" i="1"/>
  <c r="O10" i="1" s="1"/>
  <c r="Q10" i="1" s="1"/>
  <c r="E10" i="1"/>
  <c r="F10" i="1" s="1"/>
  <c r="H10" i="1" s="1"/>
  <c r="AC41" i="1" l="1"/>
  <c r="AE41" i="1"/>
  <c r="AF14" i="1"/>
  <c r="AG14" i="1" s="1"/>
  <c r="AH14" i="1" s="1"/>
  <c r="AI22" i="1"/>
  <c r="AJ22" i="1" s="1"/>
  <c r="AL22" i="1" s="1"/>
  <c r="AI26" i="1"/>
  <c r="AK26" i="1" s="1"/>
  <c r="AL26" i="1" s="1"/>
  <c r="AI31" i="1"/>
  <c r="AJ31" i="1" s="1"/>
  <c r="AL31" i="1" s="1"/>
  <c r="AF12" i="1"/>
  <c r="AG12" i="1" s="1"/>
  <c r="AH12" i="1" s="1"/>
  <c r="AF16" i="1"/>
  <c r="AG16" i="1" s="1"/>
  <c r="AH16" i="1" s="1"/>
  <c r="AF17" i="1"/>
  <c r="AG17" i="1" s="1"/>
  <c r="AH17" i="1" s="1"/>
  <c r="AF19" i="1"/>
  <c r="AG19" i="1" s="1"/>
  <c r="AH19" i="1" s="1"/>
  <c r="AI33" i="1"/>
  <c r="AJ33" i="1" s="1"/>
  <c r="AL33" i="1" s="1"/>
  <c r="AF37" i="1"/>
  <c r="AG37" i="1" s="1"/>
  <c r="AH37" i="1" s="1"/>
  <c r="AI35" i="1"/>
  <c r="AJ35" i="1" s="1"/>
  <c r="AL35" i="1" s="1"/>
  <c r="AF36" i="1"/>
  <c r="AG36" i="1" s="1"/>
  <c r="AH36" i="1" s="1"/>
  <c r="AF39" i="1"/>
  <c r="AG39" i="1" s="1"/>
  <c r="AH39" i="1" s="1"/>
  <c r="AF11" i="1"/>
  <c r="AG11" i="1" s="1"/>
  <c r="AH11" i="1" s="1"/>
  <c r="AF13" i="1"/>
  <c r="AG13" i="1" s="1"/>
  <c r="AH13" i="1" s="1"/>
  <c r="AF15" i="1"/>
  <c r="AG15" i="1" s="1"/>
  <c r="AH15" i="1" s="1"/>
  <c r="AF18" i="1"/>
  <c r="AG18" i="1" s="1"/>
  <c r="AH18" i="1" s="1"/>
  <c r="AI20" i="1"/>
  <c r="AK20" i="1" s="1"/>
  <c r="AL20" i="1" s="1"/>
  <c r="AI23" i="1"/>
  <c r="AK23" i="1" s="1"/>
  <c r="AL23" i="1" s="1"/>
  <c r="AI24" i="1"/>
  <c r="AK24" i="1" s="1"/>
  <c r="AL24" i="1" s="1"/>
  <c r="AI27" i="1"/>
  <c r="AK27" i="1" s="1"/>
  <c r="AL27" i="1" s="1"/>
  <c r="AI28" i="1"/>
  <c r="AK28" i="1" s="1"/>
  <c r="AL28" i="1" s="1"/>
  <c r="AF30" i="1"/>
  <c r="AG30" i="1" s="1"/>
  <c r="AH30" i="1" s="1"/>
  <c r="AI32" i="1"/>
  <c r="AK32" i="1" s="1"/>
  <c r="AL32" i="1" s="1"/>
  <c r="AP32" i="1" s="1"/>
  <c r="AI34" i="1"/>
  <c r="AK34" i="1" s="1"/>
  <c r="AL34" i="1" s="1"/>
  <c r="AP34" i="1" s="1"/>
  <c r="AF38" i="1"/>
  <c r="AG38" i="1" s="1"/>
  <c r="AH38" i="1" s="1"/>
  <c r="AF40" i="1"/>
  <c r="AG40" i="1" s="1"/>
  <c r="AH40" i="1" s="1"/>
  <c r="AI10" i="1"/>
  <c r="AJ10" i="1" s="1"/>
  <c r="AL10" i="1" s="1"/>
  <c r="AP10" i="1" s="1"/>
  <c r="AI11" i="1"/>
  <c r="AJ11" i="1" s="1"/>
  <c r="AL11" i="1" s="1"/>
  <c r="AP11" i="1" s="1"/>
  <c r="AI12" i="1"/>
  <c r="AJ12" i="1" s="1"/>
  <c r="AL12" i="1" s="1"/>
  <c r="AP12" i="1" s="1"/>
  <c r="AI13" i="1"/>
  <c r="AJ13" i="1" s="1"/>
  <c r="AL13" i="1" s="1"/>
  <c r="AP13" i="1" s="1"/>
  <c r="AI14" i="1"/>
  <c r="AJ14" i="1" s="1"/>
  <c r="AL14" i="1" s="1"/>
  <c r="AP14" i="1" s="1"/>
  <c r="AI15" i="1"/>
  <c r="AK15" i="1" s="1"/>
  <c r="AL15" i="1" s="1"/>
  <c r="AP15" i="1" s="1"/>
  <c r="AI16" i="1"/>
  <c r="AJ16" i="1" s="1"/>
  <c r="AL16" i="1" s="1"/>
  <c r="AP16" i="1" s="1"/>
  <c r="AI17" i="1"/>
  <c r="AJ17" i="1" s="1"/>
  <c r="AL17" i="1" s="1"/>
  <c r="AP17" i="1" s="1"/>
  <c r="AI18" i="1"/>
  <c r="AK18" i="1" s="1"/>
  <c r="AL18" i="1" s="1"/>
  <c r="AP18" i="1" s="1"/>
  <c r="AI19" i="1"/>
  <c r="AJ19" i="1" s="1"/>
  <c r="AL19" i="1" s="1"/>
  <c r="AP19" i="1" s="1"/>
  <c r="AP20" i="1"/>
  <c r="AF21" i="1"/>
  <c r="AG21" i="1" s="1"/>
  <c r="AH21" i="1" s="1"/>
  <c r="AP22" i="1"/>
  <c r="AF23" i="1"/>
  <c r="AG23" i="1" s="1"/>
  <c r="AH23" i="1" s="1"/>
  <c r="AP24" i="1"/>
  <c r="AF25" i="1"/>
  <c r="AG25" i="1" s="1"/>
  <c r="AH25" i="1" s="1"/>
  <c r="AP26" i="1"/>
  <c r="AF27" i="1"/>
  <c r="AG27" i="1" s="1"/>
  <c r="AH27" i="1" s="1"/>
  <c r="AP28" i="1"/>
  <c r="AF29" i="1"/>
  <c r="AG29" i="1" s="1"/>
  <c r="AH29" i="1" s="1"/>
  <c r="Y41" i="1"/>
  <c r="AD41" i="1"/>
  <c r="AF10" i="1"/>
  <c r="AG10" i="1" s="1"/>
  <c r="AH10" i="1" s="1"/>
  <c r="AF20" i="1"/>
  <c r="AG20" i="1" s="1"/>
  <c r="AH20" i="1" s="1"/>
  <c r="AP21" i="1"/>
  <c r="AF22" i="1"/>
  <c r="AG22" i="1" s="1"/>
  <c r="AH22" i="1" s="1"/>
  <c r="AP23" i="1"/>
  <c r="AF24" i="1"/>
  <c r="AG24" i="1" s="1"/>
  <c r="AH24" i="1" s="1"/>
  <c r="AP25" i="1"/>
  <c r="AF26" i="1"/>
  <c r="AG26" i="1" s="1"/>
  <c r="AH26" i="1" s="1"/>
  <c r="AP27" i="1"/>
  <c r="AF28" i="1"/>
  <c r="AG28" i="1" s="1"/>
  <c r="AH28" i="1" s="1"/>
  <c r="AP29" i="1"/>
  <c r="AI30" i="1"/>
  <c r="AK30" i="1" s="1"/>
  <c r="AL30" i="1" s="1"/>
  <c r="AP30" i="1" s="1"/>
  <c r="AP31" i="1"/>
  <c r="AP33" i="1"/>
  <c r="AP35" i="1"/>
  <c r="AF31" i="1"/>
  <c r="AG31" i="1" s="1"/>
  <c r="AH31" i="1" s="1"/>
  <c r="AF32" i="1"/>
  <c r="AG32" i="1" s="1"/>
  <c r="AH32" i="1" s="1"/>
  <c r="AF33" i="1"/>
  <c r="AG33" i="1" s="1"/>
  <c r="AH33" i="1" s="1"/>
  <c r="AF34" i="1"/>
  <c r="AG34" i="1" s="1"/>
  <c r="AH34" i="1" s="1"/>
  <c r="AF35" i="1"/>
  <c r="AG35" i="1" s="1"/>
  <c r="AH35" i="1" s="1"/>
  <c r="AI36" i="1"/>
  <c r="AJ36" i="1" s="1"/>
  <c r="AL36" i="1" s="1"/>
  <c r="AP36" i="1" s="1"/>
  <c r="AI37" i="1"/>
  <c r="AJ37" i="1" s="1"/>
  <c r="AL37" i="1" s="1"/>
  <c r="AP37" i="1" s="1"/>
  <c r="AI38" i="1"/>
  <c r="AK38" i="1" s="1"/>
  <c r="AL38" i="1" s="1"/>
  <c r="AP38" i="1" s="1"/>
  <c r="AI39" i="1"/>
  <c r="AK39" i="1" s="1"/>
  <c r="AL39" i="1" s="1"/>
  <c r="AP39" i="1" s="1"/>
  <c r="AI40" i="1"/>
  <c r="AK40" i="1" s="1"/>
  <c r="AL40" i="1" s="1"/>
  <c r="AP40" i="1" s="1"/>
</calcChain>
</file>

<file path=xl/sharedStrings.xml><?xml version="1.0" encoding="utf-8"?>
<sst xmlns="http://schemas.openxmlformats.org/spreadsheetml/2006/main" count="116" uniqueCount="88">
  <si>
    <t>Перечень индикаторов на соответствие плановых показателей местных бюджетов требованиям Бюджетного кодекса Российской Федерации по состоянию на 01.04.2023</t>
  </si>
  <si>
    <t>Единица измерения: тыс.рублей, баллы</t>
  </si>
  <si>
    <t>Наименование МР (МО, ГО)</t>
  </si>
  <si>
    <t>P1</t>
  </si>
  <si>
    <t>P2</t>
  </si>
  <si>
    <t>P3</t>
  </si>
  <si>
    <t>P4</t>
  </si>
  <si>
    <t>P7</t>
  </si>
  <si>
    <r>
      <t xml:space="preserve">Объем заимствований муниципального образования в </t>
    </r>
    <r>
      <rPr>
        <b/>
        <sz val="10"/>
        <color indexed="10"/>
        <rFont val="Times New Roman"/>
        <family val="1"/>
        <charset val="204"/>
      </rPr>
      <t xml:space="preserve">текущем </t>
    </r>
    <r>
      <rPr>
        <sz val="10"/>
        <rFont val="Times New Roman"/>
        <family val="1"/>
        <charset val="204"/>
      </rPr>
      <t>финансовом году</t>
    </r>
  </si>
  <si>
    <t>Сумма, направленная в текущем финансовом году на финансирование дефицита местного бюджета</t>
  </si>
  <si>
    <t>Сумма, направленная в текущем финансовом году на погашение долговых обязательств бюджета муниципального образования</t>
  </si>
  <si>
    <t>Отношение объема заимствований муниципального образования в текущем финансовом году к сумме, направляемой в текущем финансовом году на финансирование дефицита местного бюджета и (или) погашение долговых обязательств муниципального образования (ст. 106 БК РФ)</t>
  </si>
  <si>
    <t>Нормативное значение</t>
  </si>
  <si>
    <t>Нормативное значение для муниципального образования, в отношении которого осуществляются меры, предусмотренные п.4 ст.136 БК РФ</t>
  </si>
  <si>
    <t>Количество баллов</t>
  </si>
  <si>
    <t>Объем муниципального долга</t>
  </si>
  <si>
    <t>Общий годовой объем доходов местного бюджета</t>
  </si>
  <si>
    <r>
      <t>Объем безвозмездных поступлений (</t>
    </r>
    <r>
      <rPr>
        <sz val="10"/>
        <color indexed="30"/>
        <rFont val="Times New Roman"/>
        <family val="1"/>
        <charset val="204"/>
      </rPr>
      <t>КБК 0002000000...</t>
    </r>
    <r>
      <rPr>
        <sz val="10"/>
        <rFont val="Times New Roman"/>
        <family val="1"/>
        <charset val="204"/>
      </rPr>
      <t>)</t>
    </r>
  </si>
  <si>
    <t>Объем поступлений по дополнительным нормативам</t>
  </si>
  <si>
    <t>Задолженность по бюджетным кредитам</t>
  </si>
  <si>
    <t>Отношение объема муниципального долга к общему годовому объему доходов местного бюджета без учета объема безвозмездных поступлений и поступлений налоговых доходов по дополнительным нормативам (ст. 107 БК РФ)</t>
  </si>
  <si>
    <t>Объем расходов местного бюджета на обслуживание муниципального долга</t>
  </si>
  <si>
    <t>Объем расходов местного бюджета</t>
  </si>
  <si>
    <t>Объем расходов, которые осуществляются за счет субвенций, предоставляемых из областного бюджета</t>
  </si>
  <si>
    <t>Отношение объема расходов на обслуживание муниципального долга к объему расходов местного бюджета, за исключением объема расходов, которые осуществляются за счет субвенций, предоставляемых из областного бюджета (ст. 111 БК РФ)</t>
  </si>
  <si>
    <t>Размер дефицита местного бюджета</t>
  </si>
  <si>
    <t xml:space="preserve">Объем поступлений от продажи акций и иных форм участия в капитале, находящихся в собственности муниципального
образования
</t>
  </si>
  <si>
    <t>Величина снижения остатков средств на счетах по учету средств местного бюджета</t>
  </si>
  <si>
    <t>Разница между полученными и погашенными муниципальным образованием бюджетными кредитами, предоставленными местному бюджету другими бюджетами бюджетной системы Российской Федерации</t>
  </si>
  <si>
    <t>Объем доходов местного бюджета</t>
  </si>
  <si>
    <t>Объем безвозмездных поступлений</t>
  </si>
  <si>
    <t>Объем налоговых поступлений по дополнительным нормативам</t>
  </si>
  <si>
    <t>Доходы без безвозмездных и доп нормативов</t>
  </si>
  <si>
    <t>5% или 10% от собственных доходов</t>
  </si>
  <si>
    <t>5% или 10% от собственных доходов + остатки (отрицательную разницу по бюджетным кредитам не берем, т.к. она не увеличивает, а снижает сумму допустимого дефицита)</t>
  </si>
  <si>
    <t>Отношение дефицита местного бюджета (с учетом допустимых превышений) к общему годовому объему доходов местного бюджета без учета объема безвозмездных поступлений и (или) поступлений налоговых доходов по дополнительным нормативам (ст. 92.1 БК РФ)</t>
  </si>
  <si>
    <t>Выполнение условий подписанных муниципальными образованиями с  департаментом финансов Брянской области соглашений  о предоставлении бюджетных кредитов</t>
  </si>
  <si>
    <t>Итоговое значение</t>
  </si>
  <si>
    <t>Аi</t>
  </si>
  <si>
    <t>Бi</t>
  </si>
  <si>
    <t>Вi</t>
  </si>
  <si>
    <t>Р1 = Аi / (Бi + Вi),                                    если Бi &lt; 0, то Р1 = Аi / Вi</t>
  </si>
  <si>
    <t>≤1,0</t>
  </si>
  <si>
    <t>Гi</t>
  </si>
  <si>
    <t>Р2 = Аi / (Бi - Вi - Гi)</t>
  </si>
  <si>
    <t>≤0,5</t>
  </si>
  <si>
    <t>Р3 = Аi / (Бi - Вi)</t>
  </si>
  <si>
    <t>≤0,15</t>
  </si>
  <si>
    <t>Кi</t>
  </si>
  <si>
    <t>Дi</t>
  </si>
  <si>
    <t>Иi</t>
  </si>
  <si>
    <t>Р4 =  (Ai - Бi – Bi – Кi)/
(Гi -Дi - Иi), при Бi &gt; 0 и Bi &gt; 0, и Кi  &gt; 0
иначе Р4 = Ai/(Гi - Дi - Иi)</t>
  </si>
  <si>
    <t>≤0,10</t>
  </si>
  <si>
    <t>≤0,05</t>
  </si>
  <si>
    <t>план</t>
  </si>
  <si>
    <t>если -, то 0</t>
  </si>
  <si>
    <t>Гродской округ город Брянск</t>
  </si>
  <si>
    <t>Городской округ город Клинцы</t>
  </si>
  <si>
    <t>Новозыбковский городской округ</t>
  </si>
  <si>
    <t xml:space="preserve">Сельцовский городской округ  </t>
  </si>
  <si>
    <t xml:space="preserve">Городской округ город Фокино  </t>
  </si>
  <si>
    <t>Брасовский муниципальный район</t>
  </si>
  <si>
    <t>Брянский муниципальный район</t>
  </si>
  <si>
    <t>Выгоничский муниципальный район</t>
  </si>
  <si>
    <t>Гордеевский муниципальный район</t>
  </si>
  <si>
    <t>Дубровский муниципальный район</t>
  </si>
  <si>
    <t>Дятьковский муниципальный район</t>
  </si>
  <si>
    <t>Жирятинский муниципальный район</t>
  </si>
  <si>
    <t>Жуковский муниципальный округ</t>
  </si>
  <si>
    <t>Злынковский муниципальный район</t>
  </si>
  <si>
    <t>Карачевский муниципальный район</t>
  </si>
  <si>
    <t>Клетнянский муниципальный район</t>
  </si>
  <si>
    <t>Климовский муниципальный район</t>
  </si>
  <si>
    <t>Клинцовский муниципальный район</t>
  </si>
  <si>
    <t>Комаричский муниципальный район</t>
  </si>
  <si>
    <t>Красногорский муниципальный район</t>
  </si>
  <si>
    <t>Мглинский муниципальный район</t>
  </si>
  <si>
    <t>Навлинский муниципальный район</t>
  </si>
  <si>
    <t>Погарский муниципальный район</t>
  </si>
  <si>
    <t>Почепский муниципальный район</t>
  </si>
  <si>
    <t>Рогнединский муниципальный район</t>
  </si>
  <si>
    <t>Севский муниципальный район</t>
  </si>
  <si>
    <t>Стародубский муниципальный округ</t>
  </si>
  <si>
    <t>Суземский муниципальный район</t>
  </si>
  <si>
    <t>Суражский муниципальный район</t>
  </si>
  <si>
    <t>Трубчевский муниципальный район</t>
  </si>
  <si>
    <t>Унечский муниципальный район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</si>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</sst>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#,##0.00_ ;[Red]\-#,##0.00\ "/>
    <numFmt numFmtId="166" formatCode="0.0"/>
    <numFmt numFmtId="167" formatCode="#,##0.0_ ;[Red]\-#,##0.0\ "/>
    <numFmt numFmtId="168" formatCode="_-* #,##0_р_._-;\-* #,##0_р_._-;_-* &quot;-&quot;??_р_._-;_-@_-"/>
    <numFmt numFmtId="169" formatCode="_-* #,##0.0_р_._-;\-* #,##0.0_р_._-;_-* &quot;-&quot;??_р_._-;_-@_-"/>
    <numFmt numFmtId="170" formatCode="#,##0.0"/>
    <numFmt numFmtId="171" formatCode="#,##0_ ;[Red]\-#,##0\ "/>
    <numFmt numFmtId="172" formatCode="0.00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i/>
      <u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8"/>
      <name val="Arial Cyr"/>
      <charset val="204"/>
    </font>
    <font>
      <b/>
      <sz val="7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Helv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FF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49"/>
    <xf numFmtId="0" fontId="14" fillId="0" borderId="0"/>
  </cellStyleXfs>
  <cellXfs count="129">
    <xf numFmtId="0" fontId="0" fillId="0" borderId="0" xfId="0"/>
    <xf numFmtId="0" fontId="2" fillId="0" borderId="0" xfId="0" applyFont="1"/>
    <xf numFmtId="164" fontId="3" fillId="0" borderId="0" xfId="1" applyFont="1" applyAlignment="1">
      <alignment horizontal="center" wrapText="1"/>
    </xf>
    <xf numFmtId="0" fontId="2" fillId="0" borderId="0" xfId="0" applyFont="1" applyFill="1"/>
    <xf numFmtId="0" fontId="2" fillId="0" borderId="0" xfId="0" applyFont="1" applyFill="1" applyBorder="1"/>
    <xf numFmtId="0" fontId="2" fillId="2" borderId="0" xfId="0" applyFont="1" applyFill="1"/>
    <xf numFmtId="0" fontId="0" fillId="0" borderId="0" xfId="0" applyFill="1"/>
    <xf numFmtId="0" fontId="0" fillId="2" borderId="0" xfId="0" applyFill="1"/>
    <xf numFmtId="0" fontId="2" fillId="0" borderId="0" xfId="0" applyFont="1" applyAlignment="1"/>
    <xf numFmtId="164" fontId="3" fillId="0" borderId="1" xfId="1" applyFont="1" applyBorder="1" applyAlignment="1">
      <alignment horizontal="center" wrapText="1"/>
    </xf>
    <xf numFmtId="165" fontId="0" fillId="0" borderId="0" xfId="0" applyNumberFormat="1" applyFill="1"/>
    <xf numFmtId="0" fontId="4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0" fillId="6" borderId="10" xfId="0" applyFill="1" applyBorder="1"/>
    <xf numFmtId="0" fontId="4" fillId="0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6" fillId="7" borderId="14" xfId="0" applyFont="1" applyFill="1" applyBorder="1" applyAlignment="1"/>
    <xf numFmtId="0" fontId="6" fillId="7" borderId="15" xfId="0" applyFont="1" applyFill="1" applyBorder="1" applyAlignment="1"/>
    <xf numFmtId="0" fontId="6" fillId="7" borderId="16" xfId="0" applyFont="1" applyFill="1" applyBorder="1" applyAlignment="1"/>
    <xf numFmtId="0" fontId="2" fillId="0" borderId="17" xfId="0" applyFont="1" applyBorder="1" applyAlignment="1"/>
    <xf numFmtId="0" fontId="2" fillId="0" borderId="15" xfId="0" applyFont="1" applyBorder="1" applyAlignment="1"/>
    <xf numFmtId="0" fontId="2" fillId="0" borderId="18" xfId="0" applyFont="1" applyBorder="1" applyAlignment="1"/>
    <xf numFmtId="0" fontId="2" fillId="0" borderId="13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6" fillId="7" borderId="18" xfId="0" applyFont="1" applyFill="1" applyBorder="1" applyAlignment="1"/>
    <xf numFmtId="0" fontId="6" fillId="8" borderId="19" xfId="0" applyFont="1" applyFill="1" applyBorder="1" applyAlignment="1">
      <alignment horizontal="center"/>
    </xf>
    <xf numFmtId="0" fontId="6" fillId="8" borderId="14" xfId="0" applyFont="1" applyFill="1" applyBorder="1" applyAlignment="1"/>
    <xf numFmtId="0" fontId="6" fillId="8" borderId="16" xfId="0" applyFont="1" applyFill="1" applyBorder="1" applyAlignment="1"/>
    <xf numFmtId="0" fontId="0" fillId="6" borderId="20" xfId="0" applyFill="1" applyBorder="1"/>
    <xf numFmtId="0" fontId="2" fillId="9" borderId="21" xfId="0" applyFont="1" applyFill="1" applyBorder="1" applyAlignment="1">
      <alignment horizontal="center" vertical="center" wrapText="1"/>
    </xf>
    <xf numFmtId="0" fontId="6" fillId="10" borderId="21" xfId="0" applyFont="1" applyFill="1" applyBorder="1" applyAlignment="1">
      <alignment horizontal="center" vertical="center" wrapText="1"/>
    </xf>
    <xf numFmtId="0" fontId="6" fillId="10" borderId="22" xfId="0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11" borderId="26" xfId="0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 wrapText="1"/>
    </xf>
    <xf numFmtId="166" fontId="6" fillId="9" borderId="27" xfId="0" applyNumberFormat="1" applyFont="1" applyFill="1" applyBorder="1" applyAlignment="1">
      <alignment horizontal="center" vertical="center" wrapText="1"/>
    </xf>
    <xf numFmtId="0" fontId="6" fillId="9" borderId="29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30" xfId="0" applyBorder="1"/>
    <xf numFmtId="0" fontId="0" fillId="0" borderId="31" xfId="0" applyFill="1" applyBorder="1"/>
    <xf numFmtId="0" fontId="0" fillId="0" borderId="0" xfId="0" applyFill="1" applyBorder="1"/>
    <xf numFmtId="167" fontId="0" fillId="0" borderId="0" xfId="0" applyNumberFormat="1" applyBorder="1"/>
    <xf numFmtId="0" fontId="11" fillId="0" borderId="31" xfId="0" applyFont="1" applyBorder="1" applyAlignment="1">
      <alignment horizontal="center"/>
    </xf>
    <xf numFmtId="0" fontId="0" fillId="0" borderId="24" xfId="0" applyBorder="1"/>
    <xf numFmtId="0" fontId="12" fillId="12" borderId="32" xfId="0" applyFont="1" applyFill="1" applyBorder="1" applyAlignment="1">
      <alignment horizontal="center"/>
    </xf>
    <xf numFmtId="0" fontId="12" fillId="12" borderId="26" xfId="0" applyFont="1" applyFill="1" applyBorder="1" applyAlignment="1">
      <alignment horizontal="center"/>
    </xf>
    <xf numFmtId="0" fontId="12" fillId="12" borderId="27" xfId="0" applyFont="1" applyFill="1" applyBorder="1" applyAlignment="1">
      <alignment horizontal="center"/>
    </xf>
    <xf numFmtId="0" fontId="12" fillId="12" borderId="33" xfId="0" applyFont="1" applyFill="1" applyBorder="1" applyAlignment="1">
      <alignment horizontal="center"/>
    </xf>
    <xf numFmtId="0" fontId="12" fillId="12" borderId="28" xfId="0" applyFont="1" applyFill="1" applyBorder="1" applyAlignment="1">
      <alignment horizontal="center"/>
    </xf>
    <xf numFmtId="0" fontId="6" fillId="12" borderId="26" xfId="0" applyFont="1" applyFill="1" applyBorder="1" applyAlignment="1">
      <alignment horizontal="center"/>
    </xf>
    <xf numFmtId="0" fontId="12" fillId="12" borderId="29" xfId="0" applyFont="1" applyFill="1" applyBorder="1" applyAlignment="1">
      <alignment horizontal="center"/>
    </xf>
    <xf numFmtId="0" fontId="2" fillId="0" borderId="34" xfId="0" applyFont="1" applyBorder="1"/>
    <xf numFmtId="167" fontId="2" fillId="0" borderId="35" xfId="1" applyNumberFormat="1" applyFont="1" applyFill="1" applyBorder="1"/>
    <xf numFmtId="165" fontId="6" fillId="0" borderId="35" xfId="1" applyNumberFormat="1" applyFont="1" applyBorder="1"/>
    <xf numFmtId="168" fontId="2" fillId="0" borderId="36" xfId="1" applyNumberFormat="1" applyFont="1" applyBorder="1"/>
    <xf numFmtId="168" fontId="2" fillId="0" borderId="13" xfId="1" applyNumberFormat="1" applyFont="1" applyBorder="1"/>
    <xf numFmtId="169" fontId="6" fillId="0" borderId="37" xfId="1" applyNumberFormat="1" applyFont="1" applyBorder="1"/>
    <xf numFmtId="165" fontId="2" fillId="0" borderId="35" xfId="1" applyNumberFormat="1" applyFont="1" applyFill="1" applyBorder="1"/>
    <xf numFmtId="4" fontId="2" fillId="0" borderId="36" xfId="1" applyNumberFormat="1" applyFont="1" applyFill="1" applyBorder="1"/>
    <xf numFmtId="167" fontId="2" fillId="2" borderId="35" xfId="1" applyNumberFormat="1" applyFont="1" applyFill="1" applyBorder="1"/>
    <xf numFmtId="165" fontId="6" fillId="0" borderId="35" xfId="1" applyNumberFormat="1" applyFont="1" applyFill="1" applyBorder="1"/>
    <xf numFmtId="167" fontId="2" fillId="0" borderId="38" xfId="1" applyNumberFormat="1" applyFont="1" applyFill="1" applyBorder="1"/>
    <xf numFmtId="170" fontId="2" fillId="0" borderId="36" xfId="1" applyNumberFormat="1" applyFont="1" applyFill="1" applyBorder="1"/>
    <xf numFmtId="171" fontId="2" fillId="0" borderId="13" xfId="1" applyNumberFormat="1" applyFont="1" applyFill="1" applyBorder="1"/>
    <xf numFmtId="167" fontId="2" fillId="0" borderId="13" xfId="1" applyNumberFormat="1" applyFont="1" applyFill="1" applyBorder="1"/>
    <xf numFmtId="167" fontId="2" fillId="0" borderId="13" xfId="1" applyNumberFormat="1" applyFont="1" applyBorder="1"/>
    <xf numFmtId="172" fontId="6" fillId="0" borderId="13" xfId="1" applyNumberFormat="1" applyFont="1" applyBorder="1"/>
    <xf numFmtId="169" fontId="2" fillId="0" borderId="36" xfId="1" applyNumberFormat="1" applyFont="1" applyFill="1" applyBorder="1"/>
    <xf numFmtId="168" fontId="2" fillId="0" borderId="13" xfId="1" applyNumberFormat="1" applyFont="1" applyFill="1" applyBorder="1"/>
    <xf numFmtId="169" fontId="6" fillId="0" borderId="37" xfId="1" applyNumberFormat="1" applyFont="1" applyFill="1" applyBorder="1"/>
    <xf numFmtId="166" fontId="2" fillId="0" borderId="19" xfId="1" applyNumberFormat="1" applyFont="1" applyFill="1" applyBorder="1" applyAlignment="1">
      <alignment horizontal="center"/>
    </xf>
    <xf numFmtId="169" fontId="2" fillId="0" borderId="36" xfId="1" applyNumberFormat="1" applyFont="1" applyFill="1" applyBorder="1" applyAlignment="1">
      <alignment horizontal="center"/>
    </xf>
    <xf numFmtId="169" fontId="6" fillId="0" borderId="40" xfId="1" applyNumberFormat="1" applyFont="1" applyBorder="1"/>
    <xf numFmtId="0" fontId="2" fillId="0" borderId="41" xfId="0" applyFont="1" applyBorder="1"/>
    <xf numFmtId="168" fontId="2" fillId="0" borderId="36" xfId="1" applyNumberFormat="1" applyFont="1" applyFill="1" applyBorder="1"/>
    <xf numFmtId="167" fontId="2" fillId="0" borderId="39" xfId="1" applyNumberFormat="1" applyFont="1" applyFill="1" applyBorder="1"/>
    <xf numFmtId="0" fontId="2" fillId="0" borderId="41" xfId="0" applyFont="1" applyFill="1" applyBorder="1"/>
    <xf numFmtId="172" fontId="6" fillId="0" borderId="13" xfId="1" applyNumberFormat="1" applyFont="1" applyFill="1" applyBorder="1"/>
    <xf numFmtId="169" fontId="2" fillId="0" borderId="13" xfId="1" applyNumberFormat="1" applyFont="1" applyFill="1" applyBorder="1"/>
    <xf numFmtId="167" fontId="2" fillId="0" borderId="35" xfId="1" applyNumberFormat="1" applyFont="1" applyBorder="1"/>
    <xf numFmtId="165" fontId="2" fillId="0" borderId="35" xfId="1" applyNumberFormat="1" applyFont="1" applyBorder="1"/>
    <xf numFmtId="167" fontId="2" fillId="0" borderId="39" xfId="1" applyNumberFormat="1" applyFont="1" applyBorder="1"/>
    <xf numFmtId="172" fontId="6" fillId="2" borderId="13" xfId="1" applyNumberFormat="1" applyFont="1" applyFill="1" applyBorder="1"/>
    <xf numFmtId="0" fontId="2" fillId="13" borderId="41" xfId="0" applyFont="1" applyFill="1" applyBorder="1"/>
    <xf numFmtId="167" fontId="2" fillId="13" borderId="35" xfId="1" applyNumberFormat="1" applyFont="1" applyFill="1" applyBorder="1"/>
    <xf numFmtId="165" fontId="6" fillId="13" borderId="35" xfId="1" applyNumberFormat="1" applyFont="1" applyFill="1" applyBorder="1"/>
    <xf numFmtId="168" fontId="2" fillId="13" borderId="36" xfId="1" applyNumberFormat="1" applyFont="1" applyFill="1" applyBorder="1"/>
    <xf numFmtId="168" fontId="2" fillId="13" borderId="13" xfId="1" applyNumberFormat="1" applyFont="1" applyFill="1" applyBorder="1"/>
    <xf numFmtId="169" fontId="6" fillId="13" borderId="37" xfId="1" applyNumberFormat="1" applyFont="1" applyFill="1" applyBorder="1"/>
    <xf numFmtId="165" fontId="2" fillId="13" borderId="35" xfId="1" applyNumberFormat="1" applyFont="1" applyFill="1" applyBorder="1"/>
    <xf numFmtId="4" fontId="2" fillId="13" borderId="36" xfId="1" applyNumberFormat="1" applyFont="1" applyFill="1" applyBorder="1"/>
    <xf numFmtId="167" fontId="2" fillId="13" borderId="19" xfId="1" applyNumberFormat="1" applyFont="1" applyFill="1" applyBorder="1"/>
    <xf numFmtId="170" fontId="2" fillId="13" borderId="36" xfId="1" applyNumberFormat="1" applyFont="1" applyFill="1" applyBorder="1"/>
    <xf numFmtId="167" fontId="2" fillId="13" borderId="13" xfId="1" applyNumberFormat="1" applyFont="1" applyFill="1" applyBorder="1"/>
    <xf numFmtId="172" fontId="6" fillId="13" borderId="13" xfId="1" applyNumberFormat="1" applyFont="1" applyFill="1" applyBorder="1"/>
    <xf numFmtId="169" fontId="2" fillId="13" borderId="36" xfId="1" applyNumberFormat="1" applyFont="1" applyFill="1" applyBorder="1"/>
    <xf numFmtId="169" fontId="2" fillId="13" borderId="13" xfId="1" applyNumberFormat="1" applyFont="1" applyFill="1" applyBorder="1"/>
    <xf numFmtId="167" fontId="2" fillId="13" borderId="39" xfId="1" applyNumberFormat="1" applyFont="1" applyFill="1" applyBorder="1"/>
    <xf numFmtId="0" fontId="6" fillId="12" borderId="42" xfId="0" applyFont="1" applyFill="1" applyBorder="1" applyProtection="1"/>
    <xf numFmtId="168" fontId="6" fillId="12" borderId="43" xfId="1" applyNumberFormat="1" applyFont="1" applyFill="1" applyBorder="1" applyAlignment="1">
      <alignment horizontal="center"/>
    </xf>
    <xf numFmtId="168" fontId="6" fillId="12" borderId="44" xfId="1" applyNumberFormat="1" applyFont="1" applyFill="1" applyBorder="1" applyAlignment="1">
      <alignment horizontal="center"/>
    </xf>
    <xf numFmtId="168" fontId="6" fillId="12" borderId="45" xfId="1" applyNumberFormat="1" applyFont="1" applyFill="1" applyBorder="1" applyAlignment="1">
      <alignment horizontal="center"/>
    </xf>
    <xf numFmtId="165" fontId="6" fillId="12" borderId="44" xfId="1" applyNumberFormat="1" applyFont="1" applyFill="1" applyBorder="1" applyAlignment="1">
      <alignment horizontal="center"/>
    </xf>
    <xf numFmtId="164" fontId="6" fillId="12" borderId="44" xfId="1" applyNumberFormat="1" applyFont="1" applyFill="1" applyBorder="1" applyAlignment="1">
      <alignment horizontal="center"/>
    </xf>
    <xf numFmtId="169" fontId="6" fillId="12" borderId="46" xfId="1" applyNumberFormat="1" applyFont="1" applyFill="1" applyBorder="1" applyAlignment="1">
      <alignment horizontal="center"/>
    </xf>
    <xf numFmtId="169" fontId="6" fillId="12" borderId="44" xfId="1" applyNumberFormat="1" applyFont="1" applyFill="1" applyBorder="1" applyAlignment="1">
      <alignment horizontal="center"/>
    </xf>
    <xf numFmtId="169" fontId="6" fillId="12" borderId="47" xfId="1" applyNumberFormat="1" applyFont="1" applyFill="1" applyBorder="1" applyAlignment="1">
      <alignment horizontal="center"/>
    </xf>
    <xf numFmtId="168" fontId="6" fillId="12" borderId="47" xfId="1" applyNumberFormat="1" applyFont="1" applyFill="1" applyBorder="1" applyAlignment="1">
      <alignment horizontal="center"/>
    </xf>
    <xf numFmtId="168" fontId="6" fillId="12" borderId="46" xfId="1" applyNumberFormat="1" applyFont="1" applyFill="1" applyBorder="1" applyAlignment="1">
      <alignment horizontal="center"/>
    </xf>
    <xf numFmtId="168" fontId="6" fillId="12" borderId="48" xfId="1" applyNumberFormat="1" applyFont="1" applyFill="1" applyBorder="1" applyAlignment="1">
      <alignment horizontal="center"/>
    </xf>
  </cellXfs>
  <cellStyles count="5">
    <cellStyle name="xl24" xfId="3"/>
    <cellStyle name="Обычный" xfId="0" builtinId="0"/>
    <cellStyle name="Процентный 2" xfId="2"/>
    <cellStyle name="Стиль 1" xfId="4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tabSelected="1" zoomScale="90" zoomScaleNormal="90" zoomScaleSheetLayoutView="70" workbookViewId="0">
      <pane xSplit="1" ySplit="10" topLeftCell="B11" activePane="bottomRight" state="frozen"/>
      <selection activeCell="A4" sqref="A4:A7"/>
      <selection pane="topRight" activeCell="A4" sqref="A4:A7"/>
      <selection pane="bottomLeft" activeCell="A4" sqref="A4:A7"/>
      <selection pane="bottomRight" activeCell="BG14" sqref="BG14"/>
    </sheetView>
  </sheetViews>
  <sheetFormatPr defaultColWidth="9.109375" defaultRowHeight="13.2" x14ac:dyDescent="0.25"/>
  <cols>
    <col min="1" max="1" width="30.21875" customWidth="1"/>
    <col min="2" max="2" width="22" customWidth="1"/>
    <col min="3" max="3" width="20.33203125" customWidth="1"/>
    <col min="4" max="4" width="20.109375" customWidth="1"/>
    <col min="5" max="5" width="32.88671875" customWidth="1"/>
    <col min="6" max="6" width="17.88671875" customWidth="1"/>
    <col min="7" max="7" width="23.6640625" customWidth="1"/>
    <col min="8" max="8" width="15.77734375" customWidth="1"/>
    <col min="9" max="10" width="20.109375" customWidth="1"/>
    <col min="11" max="11" width="17.6640625" customWidth="1"/>
    <col min="12" max="12" width="17.44140625" customWidth="1"/>
    <col min="13" max="13" width="12.88671875" customWidth="1"/>
    <col min="14" max="14" width="19.5546875" customWidth="1"/>
    <col min="15" max="15" width="16.6640625" customWidth="1"/>
    <col min="16" max="16" width="17.109375" customWidth="1"/>
    <col min="17" max="17" width="15.77734375" customWidth="1"/>
    <col min="18" max="18" width="21.5546875" customWidth="1"/>
    <col min="19" max="19" width="25.33203125" customWidth="1"/>
    <col min="20" max="20" width="24.33203125" customWidth="1"/>
    <col min="21" max="21" width="29.6640625" customWidth="1"/>
    <col min="22" max="22" width="18" customWidth="1"/>
    <col min="23" max="23" width="23.6640625" customWidth="1"/>
    <col min="24" max="24" width="14" customWidth="1"/>
    <col min="25" max="25" width="16.77734375" customWidth="1"/>
    <col min="26" max="26" width="15.109375" customWidth="1"/>
    <col min="27" max="27" width="16.21875" customWidth="1"/>
    <col min="28" max="28" width="20.6640625" hidden="1" customWidth="1"/>
    <col min="29" max="29" width="14.88671875" customWidth="1"/>
    <col min="30" max="30" width="15.109375" customWidth="1"/>
    <col min="31" max="31" width="14" customWidth="1"/>
    <col min="32" max="32" width="15.33203125" hidden="1" customWidth="1"/>
    <col min="33" max="33" width="20.33203125" hidden="1" customWidth="1"/>
    <col min="34" max="34" width="1.21875" hidden="1" customWidth="1"/>
    <col min="35" max="35" width="25.44140625" customWidth="1"/>
    <col min="36" max="36" width="12.77734375" customWidth="1"/>
    <col min="37" max="37" width="16" customWidth="1"/>
    <col min="38" max="38" width="13.109375" customWidth="1"/>
    <col min="39" max="40" width="17.88671875" hidden="1" customWidth="1"/>
    <col min="41" max="41" width="14.88671875" hidden="1" customWidth="1"/>
    <col min="42" max="42" width="13.88671875" customWidth="1"/>
    <col min="43" max="16384" width="9.109375" style="7"/>
  </cols>
  <sheetData>
    <row r="1" spans="1:42" s="5" customFormat="1" ht="16.5" customHeight="1" x14ac:dyDescent="0.25">
      <c r="A1" s="1"/>
      <c r="B1" s="2" t="s">
        <v>0</v>
      </c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>
        <v>1000</v>
      </c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4"/>
      <c r="AP1" s="1"/>
    </row>
    <row r="2" spans="1:42" ht="12.75" hidden="1" customHeight="1" x14ac:dyDescent="0.25">
      <c r="B2" s="2"/>
      <c r="C2" s="2"/>
      <c r="D2" s="2"/>
      <c r="E2" s="2"/>
      <c r="F2" s="2"/>
      <c r="G2" s="2"/>
      <c r="H2" s="2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42" ht="13.8" thickBot="1" x14ac:dyDescent="0.3">
      <c r="A3" s="8" t="s">
        <v>1</v>
      </c>
      <c r="B3" s="9"/>
      <c r="C3" s="9"/>
      <c r="D3" s="9"/>
      <c r="E3" s="9"/>
      <c r="F3" s="9"/>
      <c r="G3" s="9"/>
      <c r="H3" s="9"/>
      <c r="I3" s="6"/>
      <c r="J3" s="6"/>
      <c r="K3" s="10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42" ht="13.5" customHeight="1" thickTop="1" x14ac:dyDescent="0.25">
      <c r="A4" s="11" t="s">
        <v>2</v>
      </c>
      <c r="B4" s="12"/>
      <c r="C4" s="13"/>
      <c r="D4" s="13"/>
      <c r="E4" s="13"/>
      <c r="F4" s="13"/>
      <c r="G4" s="13"/>
      <c r="H4" s="14"/>
      <c r="I4" s="15"/>
      <c r="J4" s="16"/>
      <c r="K4" s="16"/>
      <c r="L4" s="16"/>
      <c r="M4" s="16"/>
      <c r="N4" s="16"/>
      <c r="O4" s="16"/>
      <c r="P4" s="16"/>
      <c r="Q4" s="17"/>
      <c r="R4" s="15"/>
      <c r="S4" s="16"/>
      <c r="T4" s="16"/>
      <c r="U4" s="16"/>
      <c r="V4" s="16"/>
      <c r="W4" s="16"/>
      <c r="X4" s="17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8"/>
      <c r="AM4" s="19"/>
      <c r="AN4" s="20"/>
      <c r="AO4" s="21"/>
      <c r="AP4" s="22"/>
    </row>
    <row r="5" spans="1:42" ht="13.5" customHeight="1" thickBot="1" x14ac:dyDescent="0.3">
      <c r="A5" s="23"/>
      <c r="B5" s="24"/>
      <c r="C5" s="25"/>
      <c r="D5" s="25"/>
      <c r="E5" s="26" t="s">
        <v>3</v>
      </c>
      <c r="F5" s="27"/>
      <c r="G5" s="28"/>
      <c r="H5" s="29"/>
      <c r="I5" s="30"/>
      <c r="J5" s="31"/>
      <c r="K5" s="32"/>
      <c r="L5" s="33"/>
      <c r="M5" s="34"/>
      <c r="N5" s="26" t="s">
        <v>4</v>
      </c>
      <c r="O5" s="27"/>
      <c r="P5" s="28"/>
      <c r="Q5" s="29"/>
      <c r="R5" s="35"/>
      <c r="S5" s="25"/>
      <c r="T5" s="25"/>
      <c r="U5" s="26" t="s">
        <v>5</v>
      </c>
      <c r="V5" s="27"/>
      <c r="W5" s="28"/>
      <c r="X5" s="29"/>
      <c r="Y5" s="36"/>
      <c r="Z5" s="25"/>
      <c r="AA5" s="25"/>
      <c r="AB5" s="34"/>
      <c r="AC5" s="34"/>
      <c r="AD5" s="34"/>
      <c r="AE5" s="34"/>
      <c r="AF5" s="34"/>
      <c r="AG5" s="34"/>
      <c r="AH5" s="34"/>
      <c r="AI5" s="26" t="s">
        <v>6</v>
      </c>
      <c r="AJ5" s="27"/>
      <c r="AK5" s="28"/>
      <c r="AL5" s="37"/>
      <c r="AM5" s="38" t="s">
        <v>7</v>
      </c>
      <c r="AN5" s="39"/>
      <c r="AO5" s="40"/>
      <c r="AP5" s="41"/>
    </row>
    <row r="6" spans="1:42" ht="159.75" customHeight="1" thickBot="1" x14ac:dyDescent="0.3">
      <c r="A6" s="23"/>
      <c r="B6" s="42" t="s">
        <v>8</v>
      </c>
      <c r="C6" s="42" t="s">
        <v>9</v>
      </c>
      <c r="D6" s="42" t="s">
        <v>10</v>
      </c>
      <c r="E6" s="42" t="s">
        <v>11</v>
      </c>
      <c r="F6" s="43" t="s">
        <v>12</v>
      </c>
      <c r="G6" s="43" t="s">
        <v>13</v>
      </c>
      <c r="H6" s="44" t="s">
        <v>14</v>
      </c>
      <c r="I6" s="42" t="s">
        <v>15</v>
      </c>
      <c r="J6" s="42" t="s">
        <v>16</v>
      </c>
      <c r="K6" s="42" t="s">
        <v>17</v>
      </c>
      <c r="L6" s="42" t="s">
        <v>18</v>
      </c>
      <c r="M6" s="42" t="s">
        <v>19</v>
      </c>
      <c r="N6" s="42" t="s">
        <v>20</v>
      </c>
      <c r="O6" s="43" t="s">
        <v>12</v>
      </c>
      <c r="P6" s="43" t="s">
        <v>13</v>
      </c>
      <c r="Q6" s="44" t="s">
        <v>14</v>
      </c>
      <c r="R6" s="42" t="s">
        <v>21</v>
      </c>
      <c r="S6" s="42" t="s">
        <v>22</v>
      </c>
      <c r="T6" s="42" t="s">
        <v>23</v>
      </c>
      <c r="U6" s="42" t="s">
        <v>24</v>
      </c>
      <c r="V6" s="43" t="s">
        <v>12</v>
      </c>
      <c r="W6" s="43" t="s">
        <v>13</v>
      </c>
      <c r="X6" s="44" t="s">
        <v>14</v>
      </c>
      <c r="Y6" s="42" t="s">
        <v>25</v>
      </c>
      <c r="Z6" s="42" t="s">
        <v>26</v>
      </c>
      <c r="AA6" s="42" t="s">
        <v>27</v>
      </c>
      <c r="AB6" s="42" t="s">
        <v>28</v>
      </c>
      <c r="AC6" s="42" t="s">
        <v>29</v>
      </c>
      <c r="AD6" s="42" t="s">
        <v>30</v>
      </c>
      <c r="AE6" s="42" t="s">
        <v>31</v>
      </c>
      <c r="AF6" s="45" t="s">
        <v>32</v>
      </c>
      <c r="AG6" s="45" t="s">
        <v>33</v>
      </c>
      <c r="AH6" s="45" t="s">
        <v>34</v>
      </c>
      <c r="AI6" s="42" t="s">
        <v>35</v>
      </c>
      <c r="AJ6" s="43" t="s">
        <v>12</v>
      </c>
      <c r="AK6" s="43" t="s">
        <v>13</v>
      </c>
      <c r="AL6" s="43" t="s">
        <v>14</v>
      </c>
      <c r="AM6" s="46" t="s">
        <v>36</v>
      </c>
      <c r="AN6" s="43" t="s">
        <v>12</v>
      </c>
      <c r="AO6" s="44" t="s">
        <v>14</v>
      </c>
      <c r="AP6" s="47" t="s">
        <v>37</v>
      </c>
    </row>
    <row r="7" spans="1:42" ht="54" thickTop="1" thickBot="1" x14ac:dyDescent="0.3">
      <c r="A7" s="48"/>
      <c r="B7" s="49" t="s">
        <v>38</v>
      </c>
      <c r="C7" s="49" t="s">
        <v>39</v>
      </c>
      <c r="D7" s="49" t="s">
        <v>40</v>
      </c>
      <c r="E7" s="49" t="s">
        <v>41</v>
      </c>
      <c r="F7" s="49" t="s">
        <v>42</v>
      </c>
      <c r="G7" s="49" t="s">
        <v>42</v>
      </c>
      <c r="H7" s="50">
        <v>1</v>
      </c>
      <c r="I7" s="49" t="s">
        <v>38</v>
      </c>
      <c r="J7" s="49" t="s">
        <v>39</v>
      </c>
      <c r="K7" s="49" t="s">
        <v>40</v>
      </c>
      <c r="L7" s="49" t="s">
        <v>43</v>
      </c>
      <c r="M7" s="49"/>
      <c r="N7" s="49" t="s">
        <v>44</v>
      </c>
      <c r="O7" s="49" t="s">
        <v>42</v>
      </c>
      <c r="P7" s="49" t="s">
        <v>45</v>
      </c>
      <c r="Q7" s="50">
        <v>1</v>
      </c>
      <c r="R7" s="49" t="s">
        <v>38</v>
      </c>
      <c r="S7" s="49" t="s">
        <v>39</v>
      </c>
      <c r="T7" s="49" t="s">
        <v>40</v>
      </c>
      <c r="U7" s="49" t="s">
        <v>46</v>
      </c>
      <c r="V7" s="49" t="s">
        <v>47</v>
      </c>
      <c r="W7" s="49" t="s">
        <v>47</v>
      </c>
      <c r="X7" s="50">
        <v>1</v>
      </c>
      <c r="Y7" s="49" t="s">
        <v>38</v>
      </c>
      <c r="Z7" s="49" t="s">
        <v>39</v>
      </c>
      <c r="AA7" s="49" t="s">
        <v>40</v>
      </c>
      <c r="AB7" s="49" t="s">
        <v>48</v>
      </c>
      <c r="AC7" s="49" t="s">
        <v>43</v>
      </c>
      <c r="AD7" s="49" t="s">
        <v>49</v>
      </c>
      <c r="AE7" s="49" t="s">
        <v>50</v>
      </c>
      <c r="AF7" s="51"/>
      <c r="AG7" s="51"/>
      <c r="AH7" s="51"/>
      <c r="AI7" s="49" t="s">
        <v>51</v>
      </c>
      <c r="AJ7" s="49" t="s">
        <v>52</v>
      </c>
      <c r="AK7" s="49" t="s">
        <v>53</v>
      </c>
      <c r="AL7" s="49">
        <v>1.5</v>
      </c>
      <c r="AM7" s="52" t="s">
        <v>38</v>
      </c>
      <c r="AN7" s="49">
        <v>1</v>
      </c>
      <c r="AO7" s="53">
        <v>1</v>
      </c>
      <c r="AP7" s="54"/>
    </row>
    <row r="8" spans="1:42" ht="15" thickTop="1" thickBot="1" x14ac:dyDescent="0.3">
      <c r="A8" s="55"/>
      <c r="B8" s="56" t="s">
        <v>54</v>
      </c>
      <c r="C8" s="56" t="s">
        <v>54</v>
      </c>
      <c r="D8" s="56" t="s">
        <v>54</v>
      </c>
      <c r="E8" s="56"/>
      <c r="F8" s="56"/>
      <c r="G8" s="56"/>
      <c r="H8" s="57"/>
      <c r="I8" s="58"/>
      <c r="J8" s="56"/>
      <c r="K8" s="56"/>
      <c r="L8" s="59"/>
      <c r="M8" s="59"/>
      <c r="N8" s="56"/>
      <c r="O8" s="56"/>
      <c r="P8" s="56"/>
      <c r="Q8" s="57"/>
      <c r="R8" s="58"/>
      <c r="S8" s="56"/>
      <c r="T8" s="56"/>
      <c r="U8" s="56"/>
      <c r="V8" s="56"/>
      <c r="W8" s="56"/>
      <c r="X8" s="57"/>
      <c r="Y8" s="60" t="s">
        <v>54</v>
      </c>
      <c r="Z8" s="56"/>
      <c r="AA8" s="56"/>
      <c r="AB8" s="59"/>
      <c r="AC8" s="60"/>
      <c r="AD8" s="56"/>
      <c r="AE8" s="56"/>
      <c r="AF8" s="56"/>
      <c r="AG8" s="56"/>
      <c r="AH8" s="56"/>
      <c r="AI8" s="56"/>
      <c r="AJ8" s="56"/>
      <c r="AK8" s="56"/>
      <c r="AL8" s="56"/>
      <c r="AM8" s="61"/>
      <c r="AN8" s="56"/>
      <c r="AO8" s="57"/>
      <c r="AP8" s="62"/>
    </row>
    <row r="9" spans="1:42" ht="14.4" thickTop="1" thickBot="1" x14ac:dyDescent="0.3">
      <c r="A9" s="63"/>
      <c r="B9" s="64"/>
      <c r="C9" s="64"/>
      <c r="D9" s="64"/>
      <c r="E9" s="64"/>
      <c r="F9" s="64"/>
      <c r="G9" s="64"/>
      <c r="H9" s="65"/>
      <c r="I9" s="66"/>
      <c r="J9" s="64"/>
      <c r="K9" s="64"/>
      <c r="L9" s="64"/>
      <c r="M9" s="64"/>
      <c r="N9" s="64"/>
      <c r="O9" s="64"/>
      <c r="P9" s="64"/>
      <c r="Q9" s="65"/>
      <c r="R9" s="66"/>
      <c r="S9" s="64"/>
      <c r="T9" s="64"/>
      <c r="U9" s="64"/>
      <c r="V9" s="64"/>
      <c r="W9" s="64"/>
      <c r="X9" s="65"/>
      <c r="Y9" s="67"/>
      <c r="Z9" s="64"/>
      <c r="AA9" s="64"/>
      <c r="AB9" s="64"/>
      <c r="AC9" s="64"/>
      <c r="AD9" s="64"/>
      <c r="AE9" s="64"/>
      <c r="AF9" s="64"/>
      <c r="AG9" s="64"/>
      <c r="AH9" s="64"/>
      <c r="AI9" s="68" t="s">
        <v>55</v>
      </c>
      <c r="AJ9" s="64"/>
      <c r="AK9" s="64"/>
      <c r="AL9" s="64"/>
      <c r="AM9" s="66"/>
      <c r="AN9" s="64"/>
      <c r="AO9" s="65"/>
      <c r="AP9" s="69"/>
    </row>
    <row r="10" spans="1:42" ht="13.8" thickTop="1" x14ac:dyDescent="0.25">
      <c r="A10" s="70" t="s">
        <v>56</v>
      </c>
      <c r="B10" s="71">
        <v>1780723.38</v>
      </c>
      <c r="C10" s="71">
        <v>455104.97</v>
      </c>
      <c r="D10" s="71">
        <v>1534703.04</v>
      </c>
      <c r="E10" s="72">
        <f>IF(AND(B10=0,D10=0),0,B10/(IF(C10&gt;0,C10,0)+D10))</f>
        <v>0.89492220910297771</v>
      </c>
      <c r="F10" s="73">
        <f>IF(E10&lt;=1.05,1,0)</f>
        <v>1</v>
      </c>
      <c r="G10" s="74"/>
      <c r="H10" s="75">
        <f t="shared" ref="H10:H40" si="0">F10+G10</f>
        <v>1</v>
      </c>
      <c r="I10" s="76">
        <v>2617703.04</v>
      </c>
      <c r="J10" s="76">
        <v>17146147.77</v>
      </c>
      <c r="K10" s="77">
        <v>13428505.75</v>
      </c>
      <c r="L10" s="76">
        <v>254459</v>
      </c>
      <c r="M10" s="78">
        <v>0</v>
      </c>
      <c r="N10" s="79">
        <f>(I10)/(J10-K10-L10)</f>
        <v>0.75586621465936854</v>
      </c>
      <c r="O10" s="73">
        <f t="shared" ref="O10:O16" si="1">IF(N10&lt;=1,1,0)</f>
        <v>1</v>
      </c>
      <c r="P10" s="74"/>
      <c r="Q10" s="75">
        <f t="shared" ref="Q10:Q40" si="2">O10+P10</f>
        <v>1</v>
      </c>
      <c r="R10" s="80">
        <v>131450.97</v>
      </c>
      <c r="S10" s="71">
        <v>17624180.050000001</v>
      </c>
      <c r="T10" s="81">
        <v>4299238.51</v>
      </c>
      <c r="U10" s="72">
        <f>R10/(S10-T10)</f>
        <v>9.8650316480112677E-3</v>
      </c>
      <c r="V10" s="73">
        <f t="shared" ref="V10:V16" si="3">IF(U10&lt;=0.15,1,0)</f>
        <v>1</v>
      </c>
      <c r="W10" s="74"/>
      <c r="X10" s="75">
        <f>V10+W10</f>
        <v>1</v>
      </c>
      <c r="Y10" s="71">
        <f>C10</f>
        <v>455104.97</v>
      </c>
      <c r="Z10" s="82"/>
      <c r="AA10" s="83">
        <v>209084.63</v>
      </c>
      <c r="AB10" s="84"/>
      <c r="AC10" s="84">
        <f t="shared" ref="AC10:AE40" si="4">J10</f>
        <v>17146147.77</v>
      </c>
      <c r="AD10" s="84">
        <f t="shared" si="4"/>
        <v>13428505.75</v>
      </c>
      <c r="AE10" s="83">
        <f t="shared" si="4"/>
        <v>254459</v>
      </c>
      <c r="AF10" s="84">
        <f>AC10-AD10-AE10</f>
        <v>3463183.0199999996</v>
      </c>
      <c r="AG10" s="84">
        <f t="shared" ref="AG10:AG17" si="5">AF10*10%</f>
        <v>346318.30199999997</v>
      </c>
      <c r="AH10" s="84">
        <f t="shared" ref="AH10:AH15" si="6">IF(AA10&gt;0,AA10,0)+AG10+IF(AB10&gt;0,AB10,0)</f>
        <v>555402.93200000003</v>
      </c>
      <c r="AI10" s="85">
        <f t="shared" ref="AI10:AI40" si="7">IF((Y10-IF(Z10&gt;0,Z10,0)-IF(AA10&gt;0,AA10,0)-IF(AB10&gt;0,AB10,0))/(AC10-AD10-AE10)&gt;0,(Y10-IF(Z10&gt;0,Z10,0)-IF(AA10&gt;0,AA10,0)-IF(AB10&gt;0,AB10,0))/(AC10-AD10-AE10),0)</f>
        <v>7.1038792515216248E-2</v>
      </c>
      <c r="AJ10" s="86">
        <f>IF(AI10&lt;=0.1,1.5,0)</f>
        <v>1.5</v>
      </c>
      <c r="AK10" s="87"/>
      <c r="AL10" s="88">
        <f t="shared" ref="AL10:AL40" si="8">AJ10+AK10</f>
        <v>1.5</v>
      </c>
      <c r="AM10" s="89"/>
      <c r="AN10" s="90"/>
      <c r="AO10" s="86">
        <f>AN10</f>
        <v>0</v>
      </c>
      <c r="AP10" s="91">
        <f>H10+Q10+X10+AL10+AO10</f>
        <v>4.5</v>
      </c>
    </row>
    <row r="11" spans="1:42" x14ac:dyDescent="0.25">
      <c r="A11" s="92" t="s">
        <v>57</v>
      </c>
      <c r="B11" s="71">
        <v>0</v>
      </c>
      <c r="C11" s="71">
        <v>51243.93</v>
      </c>
      <c r="D11" s="71">
        <v>0</v>
      </c>
      <c r="E11" s="72">
        <f t="shared" ref="E11:E40" si="9">IF(AND(B11=0,D11=0),0,B11/(IF(C11&gt;0,C11,0)+D11))</f>
        <v>0</v>
      </c>
      <c r="F11" s="93">
        <f t="shared" ref="F11:F17" si="10">IF(E11&lt;=1.05,1,0)</f>
        <v>1</v>
      </c>
      <c r="G11" s="74"/>
      <c r="H11" s="75">
        <f t="shared" si="0"/>
        <v>1</v>
      </c>
      <c r="I11" s="76">
        <v>49500</v>
      </c>
      <c r="J11" s="76">
        <v>1692665.49</v>
      </c>
      <c r="K11" s="77">
        <v>1125579.97</v>
      </c>
      <c r="L11" s="76">
        <v>280328</v>
      </c>
      <c r="M11" s="78">
        <v>0</v>
      </c>
      <c r="N11" s="72">
        <f t="shared" ref="N11:N40" si="11">(I11)/(J11-K11-L11)</f>
        <v>0.17261971019975342</v>
      </c>
      <c r="O11" s="73">
        <f t="shared" si="1"/>
        <v>1</v>
      </c>
      <c r="P11" s="74"/>
      <c r="Q11" s="75">
        <f t="shared" si="2"/>
        <v>1</v>
      </c>
      <c r="R11" s="94">
        <v>49.5</v>
      </c>
      <c r="S11" s="71">
        <v>1743909.42</v>
      </c>
      <c r="T11" s="81">
        <v>618771.22</v>
      </c>
      <c r="U11" s="72">
        <f t="shared" ref="U11:U40" si="12">R11/(S11-T11)</f>
        <v>4.3994595508356222E-5</v>
      </c>
      <c r="V11" s="73">
        <f t="shared" si="3"/>
        <v>1</v>
      </c>
      <c r="W11" s="74"/>
      <c r="X11" s="75">
        <f t="shared" ref="X11:X40" si="13">V11+W11</f>
        <v>1</v>
      </c>
      <c r="Y11" s="71">
        <f t="shared" ref="Y11:Y40" si="14">C11</f>
        <v>51243.93</v>
      </c>
      <c r="Z11" s="83"/>
      <c r="AA11" s="83">
        <v>51243.93</v>
      </c>
      <c r="AB11" s="84"/>
      <c r="AC11" s="84">
        <f t="shared" si="4"/>
        <v>1692665.49</v>
      </c>
      <c r="AD11" s="84">
        <f t="shared" si="4"/>
        <v>1125579.97</v>
      </c>
      <c r="AE11" s="83">
        <f t="shared" si="4"/>
        <v>280328</v>
      </c>
      <c r="AF11" s="84">
        <f t="shared" ref="AF11:AF40" si="15">AC11-AD11-AE11</f>
        <v>286757.52</v>
      </c>
      <c r="AG11" s="84">
        <f t="shared" si="5"/>
        <v>28675.752000000004</v>
      </c>
      <c r="AH11" s="84">
        <f t="shared" si="6"/>
        <v>79919.682000000001</v>
      </c>
      <c r="AI11" s="85">
        <f t="shared" si="7"/>
        <v>0</v>
      </c>
      <c r="AJ11" s="86">
        <f t="shared" ref="AJ11:AJ17" si="16">IF(AI11&lt;=0.1,1.5,0)</f>
        <v>1.5</v>
      </c>
      <c r="AK11" s="74"/>
      <c r="AL11" s="75">
        <f t="shared" si="8"/>
        <v>1.5</v>
      </c>
      <c r="AM11" s="89"/>
      <c r="AN11" s="90"/>
      <c r="AO11" s="86">
        <f t="shared" ref="AO11:AO40" si="17">AN11</f>
        <v>0</v>
      </c>
      <c r="AP11" s="91">
        <f>H11+Q11+X11+AL11+AO11</f>
        <v>4.5</v>
      </c>
    </row>
    <row r="12" spans="1:42" x14ac:dyDescent="0.25">
      <c r="A12" s="92" t="s">
        <v>58</v>
      </c>
      <c r="B12" s="71">
        <v>0</v>
      </c>
      <c r="C12" s="71">
        <v>11473.58</v>
      </c>
      <c r="D12" s="71">
        <v>0</v>
      </c>
      <c r="E12" s="72">
        <f t="shared" si="9"/>
        <v>0</v>
      </c>
      <c r="F12" s="73">
        <f t="shared" si="10"/>
        <v>1</v>
      </c>
      <c r="G12" s="74"/>
      <c r="H12" s="75">
        <f t="shared" si="0"/>
        <v>1</v>
      </c>
      <c r="I12" s="76">
        <v>41000</v>
      </c>
      <c r="J12" s="76">
        <v>1242984.6599999999</v>
      </c>
      <c r="K12" s="77">
        <v>892970.46</v>
      </c>
      <c r="L12" s="76">
        <v>142220</v>
      </c>
      <c r="M12" s="78">
        <v>0</v>
      </c>
      <c r="N12" s="72">
        <f t="shared" si="11"/>
        <v>0.19731060828454311</v>
      </c>
      <c r="O12" s="73">
        <f t="shared" si="1"/>
        <v>1</v>
      </c>
      <c r="P12" s="74"/>
      <c r="Q12" s="75">
        <f t="shared" si="2"/>
        <v>1</v>
      </c>
      <c r="R12" s="94">
        <v>41</v>
      </c>
      <c r="S12" s="71">
        <v>1288021.51</v>
      </c>
      <c r="T12" s="81">
        <v>504131.19</v>
      </c>
      <c r="U12" s="72">
        <f t="shared" si="12"/>
        <v>5.2303235483249745E-5</v>
      </c>
      <c r="V12" s="73">
        <f t="shared" si="3"/>
        <v>1</v>
      </c>
      <c r="W12" s="74"/>
      <c r="X12" s="75">
        <f t="shared" si="13"/>
        <v>1</v>
      </c>
      <c r="Y12" s="71">
        <f t="shared" si="14"/>
        <v>11473.58</v>
      </c>
      <c r="Z12" s="83"/>
      <c r="AA12" s="83">
        <v>11473.58</v>
      </c>
      <c r="AB12" s="84"/>
      <c r="AC12" s="84">
        <f t="shared" si="4"/>
        <v>1242984.6599999999</v>
      </c>
      <c r="AD12" s="84">
        <f t="shared" si="4"/>
        <v>892970.46</v>
      </c>
      <c r="AE12" s="83">
        <f t="shared" si="4"/>
        <v>142220</v>
      </c>
      <c r="AF12" s="84">
        <f t="shared" si="15"/>
        <v>207794.19999999995</v>
      </c>
      <c r="AG12" s="84">
        <f t="shared" si="5"/>
        <v>20779.419999999998</v>
      </c>
      <c r="AH12" s="84">
        <f t="shared" si="6"/>
        <v>32253</v>
      </c>
      <c r="AI12" s="85">
        <f t="shared" si="7"/>
        <v>0</v>
      </c>
      <c r="AJ12" s="86">
        <f t="shared" si="16"/>
        <v>1.5</v>
      </c>
      <c r="AK12" s="74"/>
      <c r="AL12" s="75">
        <f t="shared" si="8"/>
        <v>1.5</v>
      </c>
      <c r="AM12" s="89"/>
      <c r="AN12" s="90"/>
      <c r="AO12" s="86">
        <f t="shared" si="17"/>
        <v>0</v>
      </c>
      <c r="AP12" s="91">
        <f>H12+Q12+X12+AL12+AO12</f>
        <v>4.5</v>
      </c>
    </row>
    <row r="13" spans="1:42" s="6" customFormat="1" x14ac:dyDescent="0.25">
      <c r="A13" s="95" t="s">
        <v>59</v>
      </c>
      <c r="B13" s="71">
        <v>0</v>
      </c>
      <c r="C13" s="71">
        <v>12622.64</v>
      </c>
      <c r="D13" s="71">
        <v>0</v>
      </c>
      <c r="E13" s="79">
        <f t="shared" si="9"/>
        <v>0</v>
      </c>
      <c r="F13" s="73">
        <f t="shared" si="10"/>
        <v>1</v>
      </c>
      <c r="G13" s="87"/>
      <c r="H13" s="88">
        <f t="shared" si="0"/>
        <v>1</v>
      </c>
      <c r="I13" s="76">
        <v>7000</v>
      </c>
      <c r="J13" s="76">
        <v>506242.72</v>
      </c>
      <c r="K13" s="77">
        <v>369201.65</v>
      </c>
      <c r="L13" s="76">
        <v>64272</v>
      </c>
      <c r="M13" s="71">
        <v>0</v>
      </c>
      <c r="N13" s="79">
        <f t="shared" si="11"/>
        <v>9.619471569445652E-2</v>
      </c>
      <c r="O13" s="73">
        <f t="shared" si="1"/>
        <v>1</v>
      </c>
      <c r="P13" s="87"/>
      <c r="Q13" s="88">
        <f t="shared" si="2"/>
        <v>1</v>
      </c>
      <c r="R13" s="94">
        <v>7</v>
      </c>
      <c r="S13" s="71">
        <v>518865.36</v>
      </c>
      <c r="T13" s="81">
        <v>179062.1</v>
      </c>
      <c r="U13" s="79">
        <f t="shared" si="12"/>
        <v>2.0600155513516851E-5</v>
      </c>
      <c r="V13" s="73">
        <f t="shared" si="3"/>
        <v>1</v>
      </c>
      <c r="W13" s="87"/>
      <c r="X13" s="88">
        <f t="shared" si="13"/>
        <v>1</v>
      </c>
      <c r="Y13" s="71">
        <f t="shared" si="14"/>
        <v>12622.64</v>
      </c>
      <c r="Z13" s="83"/>
      <c r="AA13" s="83">
        <v>12622.64</v>
      </c>
      <c r="AB13" s="83"/>
      <c r="AC13" s="83">
        <f t="shared" si="4"/>
        <v>506242.72</v>
      </c>
      <c r="AD13" s="83">
        <f t="shared" si="4"/>
        <v>369201.65</v>
      </c>
      <c r="AE13" s="83">
        <f t="shared" si="4"/>
        <v>64272</v>
      </c>
      <c r="AF13" s="83">
        <f t="shared" si="15"/>
        <v>72769.069999999949</v>
      </c>
      <c r="AG13" s="84">
        <f>AF13*5%</f>
        <v>3638.4534999999978</v>
      </c>
      <c r="AH13" s="83">
        <f t="shared" si="6"/>
        <v>16261.093499999997</v>
      </c>
      <c r="AI13" s="96">
        <f t="shared" si="7"/>
        <v>0</v>
      </c>
      <c r="AJ13" s="86">
        <f t="shared" si="16"/>
        <v>1.5</v>
      </c>
      <c r="AK13" s="97"/>
      <c r="AL13" s="88">
        <f t="shared" si="8"/>
        <v>1.5</v>
      </c>
      <c r="AM13" s="89"/>
      <c r="AN13" s="90"/>
      <c r="AO13" s="86">
        <f t="shared" si="17"/>
        <v>0</v>
      </c>
      <c r="AP13" s="91">
        <f>H13+Q13+X13+AL13+AO13</f>
        <v>4.5</v>
      </c>
    </row>
    <row r="14" spans="1:42" x14ac:dyDescent="0.25">
      <c r="A14" s="92" t="s">
        <v>60</v>
      </c>
      <c r="B14" s="98">
        <v>0</v>
      </c>
      <c r="C14" s="98">
        <v>19203.12</v>
      </c>
      <c r="D14" s="98">
        <v>0</v>
      </c>
      <c r="E14" s="79">
        <f>IF(AND(B14=0,D14=0),0,B14/(IF(C14&gt;0,C14,0)+D14))</f>
        <v>0</v>
      </c>
      <c r="F14" s="73">
        <f>IF(E14&lt;=1.05,1,0)</f>
        <v>1</v>
      </c>
      <c r="G14" s="74"/>
      <c r="H14" s="75">
        <f>F14+G14</f>
        <v>1</v>
      </c>
      <c r="I14" s="76">
        <v>19500</v>
      </c>
      <c r="J14" s="99">
        <v>963426.17</v>
      </c>
      <c r="K14" s="77">
        <v>844651.88</v>
      </c>
      <c r="L14" s="76">
        <v>48147</v>
      </c>
      <c r="M14" s="98">
        <v>0</v>
      </c>
      <c r="N14" s="79">
        <f t="shared" si="11"/>
        <v>0.27609724229826726</v>
      </c>
      <c r="O14" s="73">
        <f>IF(N14&lt;=1,1,0)</f>
        <v>1</v>
      </c>
      <c r="P14" s="74"/>
      <c r="Q14" s="75">
        <f>O14+P14</f>
        <v>1</v>
      </c>
      <c r="R14" s="100">
        <v>19.5</v>
      </c>
      <c r="S14" s="98">
        <v>1004573.03</v>
      </c>
      <c r="T14" s="81">
        <v>138057.71</v>
      </c>
      <c r="U14" s="72">
        <f>R14/(S14-T14)</f>
        <v>2.2503929878585412E-5</v>
      </c>
      <c r="V14" s="73">
        <f>IF(U14&lt;=0.15,1,0)</f>
        <v>1</v>
      </c>
      <c r="W14" s="74"/>
      <c r="X14" s="75">
        <f>V14+W14</f>
        <v>1</v>
      </c>
      <c r="Y14" s="98">
        <f>C14</f>
        <v>19203.12</v>
      </c>
      <c r="Z14" s="84"/>
      <c r="AA14" s="84">
        <v>19203.12</v>
      </c>
      <c r="AB14" s="84"/>
      <c r="AC14" s="84">
        <f>J14</f>
        <v>963426.17</v>
      </c>
      <c r="AD14" s="84">
        <f>K14</f>
        <v>844651.88</v>
      </c>
      <c r="AE14" s="83">
        <f>L14</f>
        <v>48147</v>
      </c>
      <c r="AF14" s="84">
        <f>AC14-AD14-AE14</f>
        <v>70627.290000000037</v>
      </c>
      <c r="AG14" s="84">
        <f>AF14*10%</f>
        <v>7062.7290000000039</v>
      </c>
      <c r="AH14" s="84">
        <f>IF(AA14&gt;0,AA14,0)+AG14+IF(AB14&gt;0,AB14,0)</f>
        <v>26265.849000000002</v>
      </c>
      <c r="AI14" s="101">
        <f>IF((Y14-IF(Z14&gt;0,Z14,0)-IF(AA14&gt;0,AA14,0)-IF(AB14&gt;0,AB14,0))/(AC14-AD14-AE14)&gt;0,(Y14-IF(Z14&gt;0,Z14,0)-IF(AA14&gt;0,AA14,0)-IF(AB14&gt;0,AB14,0))/(AC14-AD14-AE14),0)</f>
        <v>0</v>
      </c>
      <c r="AJ14" s="86">
        <f>IF(AI14&lt;=0.1,1.5,0)</f>
        <v>1.5</v>
      </c>
      <c r="AK14" s="74"/>
      <c r="AL14" s="75">
        <f>AJ14+AK14</f>
        <v>1.5</v>
      </c>
      <c r="AM14" s="89"/>
      <c r="AN14" s="90"/>
      <c r="AO14" s="86">
        <f>AN14</f>
        <v>0</v>
      </c>
      <c r="AP14" s="91">
        <f>H14+Q14+X14+AL14+AO14</f>
        <v>4.5</v>
      </c>
    </row>
    <row r="15" spans="1:42" s="6" customFormat="1" x14ac:dyDescent="0.25">
      <c r="A15" s="102" t="s">
        <v>61</v>
      </c>
      <c r="B15" s="103">
        <v>0</v>
      </c>
      <c r="C15" s="103">
        <v>18414.22</v>
      </c>
      <c r="D15" s="103">
        <v>0</v>
      </c>
      <c r="E15" s="104">
        <f t="shared" si="9"/>
        <v>0</v>
      </c>
      <c r="F15" s="105"/>
      <c r="G15" s="106">
        <f>IF(E15&lt;=1.05,1,0)</f>
        <v>1</v>
      </c>
      <c r="H15" s="107">
        <f t="shared" si="0"/>
        <v>1</v>
      </c>
      <c r="I15" s="108">
        <v>0</v>
      </c>
      <c r="J15" s="108">
        <v>549905.17000000004</v>
      </c>
      <c r="K15" s="109">
        <v>414295.77</v>
      </c>
      <c r="L15" s="108">
        <v>94143</v>
      </c>
      <c r="M15" s="103">
        <v>0</v>
      </c>
      <c r="N15" s="104">
        <f t="shared" si="11"/>
        <v>0</v>
      </c>
      <c r="O15" s="105"/>
      <c r="P15" s="106">
        <f>IF(N15&lt;=0.5,1,0)</f>
        <v>1</v>
      </c>
      <c r="Q15" s="107">
        <f t="shared" si="2"/>
        <v>1</v>
      </c>
      <c r="R15" s="110">
        <v>0</v>
      </c>
      <c r="S15" s="103">
        <v>569227.35</v>
      </c>
      <c r="T15" s="111">
        <v>177220.55</v>
      </c>
      <c r="U15" s="104">
        <f t="shared" si="12"/>
        <v>0</v>
      </c>
      <c r="V15" s="105"/>
      <c r="W15" s="106">
        <f>IF(U15&lt;=0.15,1,0)</f>
        <v>1</v>
      </c>
      <c r="X15" s="107">
        <f t="shared" si="13"/>
        <v>1</v>
      </c>
      <c r="Y15" s="103">
        <f t="shared" si="14"/>
        <v>18414.22</v>
      </c>
      <c r="Z15" s="112"/>
      <c r="AA15" s="112">
        <v>18414.22</v>
      </c>
      <c r="AB15" s="112"/>
      <c r="AC15" s="112">
        <f t="shared" si="4"/>
        <v>549905.17000000004</v>
      </c>
      <c r="AD15" s="112">
        <f t="shared" si="4"/>
        <v>414295.77</v>
      </c>
      <c r="AE15" s="112">
        <f t="shared" si="4"/>
        <v>94143</v>
      </c>
      <c r="AF15" s="112">
        <f t="shared" si="15"/>
        <v>41466.400000000023</v>
      </c>
      <c r="AG15" s="112">
        <f>AF15*5%</f>
        <v>2073.3200000000011</v>
      </c>
      <c r="AH15" s="112">
        <f t="shared" si="6"/>
        <v>20487.54</v>
      </c>
      <c r="AI15" s="113">
        <f t="shared" si="7"/>
        <v>0</v>
      </c>
      <c r="AJ15" s="114"/>
      <c r="AK15" s="115">
        <f>IF(AI15&lt;=0.05,1.5,0)</f>
        <v>1.5</v>
      </c>
      <c r="AL15" s="107">
        <f t="shared" si="8"/>
        <v>1.5</v>
      </c>
      <c r="AM15" s="89"/>
      <c r="AN15" s="90"/>
      <c r="AO15" s="86">
        <f t="shared" si="17"/>
        <v>0</v>
      </c>
      <c r="AP15" s="91">
        <f>H15+Q15+X15+AL15+AO15</f>
        <v>4.5</v>
      </c>
    </row>
    <row r="16" spans="1:42" s="6" customFormat="1" x14ac:dyDescent="0.25">
      <c r="A16" s="95" t="s">
        <v>62</v>
      </c>
      <c r="B16" s="71">
        <v>0</v>
      </c>
      <c r="C16" s="71">
        <v>164075.28</v>
      </c>
      <c r="D16" s="71">
        <v>0</v>
      </c>
      <c r="E16" s="79">
        <f t="shared" si="9"/>
        <v>0</v>
      </c>
      <c r="F16" s="73">
        <f t="shared" si="10"/>
        <v>1</v>
      </c>
      <c r="G16" s="87"/>
      <c r="H16" s="88">
        <f t="shared" si="0"/>
        <v>1</v>
      </c>
      <c r="I16" s="76">
        <v>55000</v>
      </c>
      <c r="J16" s="76">
        <v>1787375.4</v>
      </c>
      <c r="K16" s="77">
        <v>1250292.3999999999</v>
      </c>
      <c r="L16" s="76">
        <v>278056</v>
      </c>
      <c r="M16" s="71">
        <v>0</v>
      </c>
      <c r="N16" s="79">
        <f t="shared" si="11"/>
        <v>0.2123330772467735</v>
      </c>
      <c r="O16" s="73">
        <f t="shared" si="1"/>
        <v>1</v>
      </c>
      <c r="P16" s="87"/>
      <c r="Q16" s="88">
        <f t="shared" si="2"/>
        <v>1</v>
      </c>
      <c r="R16" s="94">
        <v>55</v>
      </c>
      <c r="S16" s="71">
        <v>1951450.68</v>
      </c>
      <c r="T16" s="81">
        <v>888566.28</v>
      </c>
      <c r="U16" s="79">
        <f t="shared" si="12"/>
        <v>5.1745984793830827E-5</v>
      </c>
      <c r="V16" s="73">
        <f t="shared" si="3"/>
        <v>1</v>
      </c>
      <c r="W16" s="87"/>
      <c r="X16" s="88">
        <f t="shared" si="13"/>
        <v>1</v>
      </c>
      <c r="Y16" s="71">
        <f t="shared" si="14"/>
        <v>164075.28</v>
      </c>
      <c r="Z16" s="83"/>
      <c r="AA16" s="83">
        <v>164075.28</v>
      </c>
      <c r="AB16" s="83"/>
      <c r="AC16" s="83">
        <f t="shared" si="4"/>
        <v>1787375.4</v>
      </c>
      <c r="AD16" s="83">
        <f t="shared" si="4"/>
        <v>1250292.3999999999</v>
      </c>
      <c r="AE16" s="83">
        <f t="shared" si="4"/>
        <v>278056</v>
      </c>
      <c r="AF16" s="83">
        <f t="shared" si="15"/>
        <v>259027</v>
      </c>
      <c r="AG16" s="84">
        <f t="shared" si="5"/>
        <v>25902.7</v>
      </c>
      <c r="AH16" s="83">
        <f>IF(AA16&gt;0,AA16,0)+AG16+IF(AB16&gt;0,AB16,0)</f>
        <v>189977.98</v>
      </c>
      <c r="AI16" s="96">
        <f t="shared" si="7"/>
        <v>0</v>
      </c>
      <c r="AJ16" s="86">
        <f t="shared" si="16"/>
        <v>1.5</v>
      </c>
      <c r="AK16" s="87"/>
      <c r="AL16" s="88">
        <f t="shared" si="8"/>
        <v>1.5</v>
      </c>
      <c r="AM16" s="89"/>
      <c r="AN16" s="90"/>
      <c r="AO16" s="86">
        <f t="shared" si="17"/>
        <v>0</v>
      </c>
      <c r="AP16" s="91">
        <f>H16+Q16+X16+AL16+AO16</f>
        <v>4.5</v>
      </c>
    </row>
    <row r="17" spans="1:42" s="6" customFormat="1" x14ac:dyDescent="0.25">
      <c r="A17" s="95" t="s">
        <v>63</v>
      </c>
      <c r="B17" s="71">
        <v>0</v>
      </c>
      <c r="C17" s="71">
        <v>17106.259999999998</v>
      </c>
      <c r="D17" s="71">
        <v>0</v>
      </c>
      <c r="E17" s="79">
        <f t="shared" si="9"/>
        <v>0</v>
      </c>
      <c r="F17" s="73">
        <f t="shared" si="10"/>
        <v>1</v>
      </c>
      <c r="G17" s="87"/>
      <c r="H17" s="88">
        <f t="shared" si="0"/>
        <v>1</v>
      </c>
      <c r="I17" s="76">
        <v>0</v>
      </c>
      <c r="J17" s="76">
        <v>590694.81000000006</v>
      </c>
      <c r="K17" s="77">
        <v>424660.81</v>
      </c>
      <c r="L17" s="76">
        <v>51898</v>
      </c>
      <c r="M17" s="71">
        <v>0</v>
      </c>
      <c r="N17" s="79">
        <f t="shared" si="11"/>
        <v>0</v>
      </c>
      <c r="O17" s="73">
        <f>IF(N17&lt;=1,1,0)</f>
        <v>1</v>
      </c>
      <c r="P17" s="87"/>
      <c r="Q17" s="88">
        <f>O17+P17</f>
        <v>1</v>
      </c>
      <c r="R17" s="94">
        <v>0</v>
      </c>
      <c r="S17" s="71">
        <v>617506.56999999995</v>
      </c>
      <c r="T17" s="81">
        <v>208833.97</v>
      </c>
      <c r="U17" s="79">
        <f t="shared" si="12"/>
        <v>0</v>
      </c>
      <c r="V17" s="73">
        <f>IF(U17&lt;=0.15,1,0)</f>
        <v>1</v>
      </c>
      <c r="W17" s="87"/>
      <c r="X17" s="88">
        <f t="shared" si="13"/>
        <v>1</v>
      </c>
      <c r="Y17" s="71">
        <f t="shared" si="14"/>
        <v>17106.259999999998</v>
      </c>
      <c r="Z17" s="83"/>
      <c r="AA17" s="83">
        <v>17106.259999999998</v>
      </c>
      <c r="AB17" s="83"/>
      <c r="AC17" s="83">
        <f t="shared" si="4"/>
        <v>590694.81000000006</v>
      </c>
      <c r="AD17" s="83">
        <f t="shared" si="4"/>
        <v>424660.81</v>
      </c>
      <c r="AE17" s="83">
        <f t="shared" si="4"/>
        <v>51898</v>
      </c>
      <c r="AF17" s="83">
        <f t="shared" si="15"/>
        <v>114136.00000000006</v>
      </c>
      <c r="AG17" s="84">
        <f t="shared" si="5"/>
        <v>11413.600000000006</v>
      </c>
      <c r="AH17" s="83">
        <f t="shared" ref="AH17:AH40" si="18">IF(AA17&gt;0,AA17,0)+AG17+IF(AB17&gt;0,AB17,0)</f>
        <v>28519.860000000004</v>
      </c>
      <c r="AI17" s="96">
        <f t="shared" si="7"/>
        <v>0</v>
      </c>
      <c r="AJ17" s="86">
        <f t="shared" si="16"/>
        <v>1.5</v>
      </c>
      <c r="AK17" s="87"/>
      <c r="AL17" s="88">
        <f t="shared" si="8"/>
        <v>1.5</v>
      </c>
      <c r="AM17" s="89"/>
      <c r="AN17" s="90"/>
      <c r="AO17" s="86">
        <f t="shared" si="17"/>
        <v>0</v>
      </c>
      <c r="AP17" s="91">
        <f>H17+Q17+X17+AL17+AO17</f>
        <v>4.5</v>
      </c>
    </row>
    <row r="18" spans="1:42" s="6" customFormat="1" x14ac:dyDescent="0.25">
      <c r="A18" s="102" t="s">
        <v>64</v>
      </c>
      <c r="B18" s="103">
        <v>0</v>
      </c>
      <c r="C18" s="103">
        <v>25160.91</v>
      </c>
      <c r="D18" s="103">
        <v>0</v>
      </c>
      <c r="E18" s="104">
        <f>IF(AND(B18=0,D18=0),0,B18/(IF(C18&gt;0,C18,0)+D18))</f>
        <v>0</v>
      </c>
      <c r="F18" s="105"/>
      <c r="G18" s="106">
        <f>IF(E18&lt;=1.05,1,0)</f>
        <v>1</v>
      </c>
      <c r="H18" s="107">
        <f>F18+G18</f>
        <v>1</v>
      </c>
      <c r="I18" s="108">
        <v>0</v>
      </c>
      <c r="J18" s="108">
        <v>245880.27</v>
      </c>
      <c r="K18" s="109">
        <v>201780.58</v>
      </c>
      <c r="L18" s="108">
        <v>28770</v>
      </c>
      <c r="M18" s="103">
        <v>0</v>
      </c>
      <c r="N18" s="104">
        <f t="shared" si="11"/>
        <v>0</v>
      </c>
      <c r="O18" s="105"/>
      <c r="P18" s="106">
        <f>IF(N18&lt;=0.5,1,0)</f>
        <v>1</v>
      </c>
      <c r="Q18" s="107">
        <f>O18+P18</f>
        <v>1</v>
      </c>
      <c r="R18" s="116">
        <v>0</v>
      </c>
      <c r="S18" s="103">
        <v>271041.19</v>
      </c>
      <c r="T18" s="111">
        <v>126413.43</v>
      </c>
      <c r="U18" s="104">
        <f>R18/(S18-T18)</f>
        <v>0</v>
      </c>
      <c r="V18" s="105"/>
      <c r="W18" s="106">
        <f>IF(U18&lt;=0.15,1,0)</f>
        <v>1</v>
      </c>
      <c r="X18" s="107">
        <f>V18+W18</f>
        <v>1</v>
      </c>
      <c r="Y18" s="103">
        <f>C18</f>
        <v>25160.91</v>
      </c>
      <c r="Z18" s="112"/>
      <c r="AA18" s="112">
        <v>25160.91</v>
      </c>
      <c r="AB18" s="112"/>
      <c r="AC18" s="112">
        <f>J18</f>
        <v>245880.27</v>
      </c>
      <c r="AD18" s="112">
        <f>K18</f>
        <v>201780.58</v>
      </c>
      <c r="AE18" s="112">
        <f>L18</f>
        <v>28770</v>
      </c>
      <c r="AF18" s="112">
        <f>AC18-AD18-AE18</f>
        <v>15329.690000000002</v>
      </c>
      <c r="AG18" s="112">
        <f>AF18*10%</f>
        <v>1532.9690000000003</v>
      </c>
      <c r="AH18" s="112">
        <f>IF(AA18&gt;0,AA18,0)+AG18+IF(AB18&gt;0,AB18,0)</f>
        <v>26693.879000000001</v>
      </c>
      <c r="AI18" s="113">
        <f>IF((Y18-IF(Z18&gt;0,Z18,0)-IF(AA18&gt;0,AA18,0)-IF(AB18&gt;0,AB18,0))/(AC18-AD18-AE18)&gt;0,(Y18-IF(Z18&gt;0,Z18,0)-IF(AA18&gt;0,AA18,0)-IF(AB18&gt;0,AB18,0))/(AC18-AD18-AE18),0)</f>
        <v>0</v>
      </c>
      <c r="AJ18" s="114"/>
      <c r="AK18" s="115">
        <f>IF(AI18&lt;=0.05,1.5,0)</f>
        <v>1.5</v>
      </c>
      <c r="AL18" s="107">
        <f>AJ18+AK18</f>
        <v>1.5</v>
      </c>
      <c r="AM18" s="89"/>
      <c r="AN18" s="90"/>
      <c r="AO18" s="86">
        <f>AN18</f>
        <v>0</v>
      </c>
      <c r="AP18" s="91">
        <f>H18+Q18+X18+AL18+AO18</f>
        <v>4.5</v>
      </c>
    </row>
    <row r="19" spans="1:42" s="6" customFormat="1" x14ac:dyDescent="0.25">
      <c r="A19" s="95" t="s">
        <v>65</v>
      </c>
      <c r="B19" s="71">
        <v>0</v>
      </c>
      <c r="C19" s="71">
        <v>0</v>
      </c>
      <c r="D19" s="71">
        <v>0</v>
      </c>
      <c r="E19" s="79">
        <f t="shared" ref="E19" si="19">IF(AND(B19=0,D19=0),0,B19/(IF(C19&gt;0,C19,0)+D19))</f>
        <v>0</v>
      </c>
      <c r="F19" s="73">
        <f t="shared" ref="F19" si="20">IF(E19&lt;=1.05,1,0)</f>
        <v>1</v>
      </c>
      <c r="G19" s="87"/>
      <c r="H19" s="88">
        <f t="shared" ref="H19" si="21">F19+G19</f>
        <v>1</v>
      </c>
      <c r="I19" s="76">
        <v>0</v>
      </c>
      <c r="J19" s="76">
        <v>405776.39</v>
      </c>
      <c r="K19" s="77">
        <v>287790.39</v>
      </c>
      <c r="L19" s="76">
        <v>73802</v>
      </c>
      <c r="M19" s="71">
        <v>0</v>
      </c>
      <c r="N19" s="79">
        <f t="shared" si="11"/>
        <v>0</v>
      </c>
      <c r="O19" s="73">
        <f>IF(N19&lt;=1,1,0)</f>
        <v>1</v>
      </c>
      <c r="P19" s="87"/>
      <c r="Q19" s="88">
        <f>O19+P19</f>
        <v>1</v>
      </c>
      <c r="R19" s="94">
        <v>0</v>
      </c>
      <c r="S19" s="71">
        <v>411673.62</v>
      </c>
      <c r="T19" s="81">
        <v>199773.81</v>
      </c>
      <c r="U19" s="79">
        <f t="shared" ref="U19" si="22">R19/(S19-T19)</f>
        <v>0</v>
      </c>
      <c r="V19" s="73">
        <f>IF(U19&lt;=0.15,1,0)</f>
        <v>1</v>
      </c>
      <c r="W19" s="87"/>
      <c r="X19" s="88">
        <f t="shared" ref="X19" si="23">V19+W19</f>
        <v>1</v>
      </c>
      <c r="Y19" s="71">
        <f t="shared" ref="Y19" si="24">C19</f>
        <v>0</v>
      </c>
      <c r="Z19" s="83"/>
      <c r="AA19" s="83">
        <v>0</v>
      </c>
      <c r="AB19" s="83"/>
      <c r="AC19" s="83">
        <f t="shared" ref="AC19:AE19" si="25">J19</f>
        <v>405776.39</v>
      </c>
      <c r="AD19" s="83">
        <f t="shared" si="25"/>
        <v>287790.39</v>
      </c>
      <c r="AE19" s="83">
        <f t="shared" si="25"/>
        <v>73802</v>
      </c>
      <c r="AF19" s="83">
        <f t="shared" ref="AF19" si="26">AC19-AD19-AE19</f>
        <v>44184</v>
      </c>
      <c r="AG19" s="84">
        <f t="shared" ref="AG19" si="27">AF19*10%</f>
        <v>4418.4000000000005</v>
      </c>
      <c r="AH19" s="83">
        <f t="shared" ref="AH19" si="28">IF(AA19&gt;0,AA19,0)+AG19+IF(AB19&gt;0,AB19,0)</f>
        <v>4418.4000000000005</v>
      </c>
      <c r="AI19" s="96">
        <f t="shared" ref="AI19" si="29">IF((Y19-IF(Z19&gt;0,Z19,0)-IF(AA19&gt;0,AA19,0)-IF(AB19&gt;0,AB19,0))/(AC19-AD19-AE19)&gt;0,(Y19-IF(Z19&gt;0,Z19,0)-IF(AA19&gt;0,AA19,0)-IF(AB19&gt;0,AB19,0))/(AC19-AD19-AE19),0)</f>
        <v>0</v>
      </c>
      <c r="AJ19" s="86">
        <f t="shared" ref="AJ19" si="30">IF(AI19&lt;=0.1,1.5,0)</f>
        <v>1.5</v>
      </c>
      <c r="AK19" s="87"/>
      <c r="AL19" s="88">
        <f t="shared" ref="AL19" si="31">AJ19+AK19</f>
        <v>1.5</v>
      </c>
      <c r="AM19" s="89"/>
      <c r="AN19" s="90"/>
      <c r="AO19" s="86">
        <f t="shared" ref="AO19" si="32">AN19</f>
        <v>0</v>
      </c>
      <c r="AP19" s="91">
        <f>H19+Q19+X19+AL19+AO19</f>
        <v>4.5</v>
      </c>
    </row>
    <row r="20" spans="1:42" x14ac:dyDescent="0.25">
      <c r="A20" s="102" t="s">
        <v>66</v>
      </c>
      <c r="B20" s="103">
        <v>0</v>
      </c>
      <c r="C20" s="103">
        <v>19399.98</v>
      </c>
      <c r="D20" s="103">
        <v>0</v>
      </c>
      <c r="E20" s="104">
        <f>IF(AND(B20=0,D20=0),0,B20/(IF(C20&gt;0,C20,0)+D20))</f>
        <v>0</v>
      </c>
      <c r="F20" s="105"/>
      <c r="G20" s="106">
        <f>IF(E20&lt;=1.05,1,0)</f>
        <v>1</v>
      </c>
      <c r="H20" s="107">
        <f>F20+G20</f>
        <v>1</v>
      </c>
      <c r="I20" s="108">
        <v>24000</v>
      </c>
      <c r="J20" s="108">
        <v>1352762.16</v>
      </c>
      <c r="K20" s="109">
        <v>1009948.77</v>
      </c>
      <c r="L20" s="108">
        <v>275085</v>
      </c>
      <c r="M20" s="103">
        <v>0</v>
      </c>
      <c r="N20" s="104">
        <f t="shared" si="11"/>
        <v>0.35435657041308727</v>
      </c>
      <c r="O20" s="105"/>
      <c r="P20" s="106">
        <f>IF(N20&lt;=0.5,1,0)</f>
        <v>1</v>
      </c>
      <c r="Q20" s="107">
        <f>O20+P20</f>
        <v>1</v>
      </c>
      <c r="R20" s="116">
        <v>24</v>
      </c>
      <c r="S20" s="103">
        <v>1378096.47</v>
      </c>
      <c r="T20" s="111">
        <v>555338.19999999995</v>
      </c>
      <c r="U20" s="104">
        <f>R20/(S20-T20)</f>
        <v>2.9170171695752143E-5</v>
      </c>
      <c r="V20" s="105"/>
      <c r="W20" s="106">
        <f>IF(U20&lt;=0.15,1,0)</f>
        <v>1</v>
      </c>
      <c r="X20" s="107">
        <f>V20+W20</f>
        <v>1</v>
      </c>
      <c r="Y20" s="103">
        <f>C20</f>
        <v>19399.98</v>
      </c>
      <c r="Z20" s="112"/>
      <c r="AA20" s="112">
        <v>19399.98</v>
      </c>
      <c r="AB20" s="112"/>
      <c r="AC20" s="112">
        <f>J20</f>
        <v>1352762.16</v>
      </c>
      <c r="AD20" s="112">
        <f>K20</f>
        <v>1009948.77</v>
      </c>
      <c r="AE20" s="112">
        <f>L20</f>
        <v>275085</v>
      </c>
      <c r="AF20" s="112">
        <f>AC20-AD20-AE20</f>
        <v>67728.389999999898</v>
      </c>
      <c r="AG20" s="112">
        <f>AF20*10%</f>
        <v>6772.8389999999899</v>
      </c>
      <c r="AH20" s="112">
        <f>IF(AA20&gt;0,AA20,0)+AG20+IF(AB20&gt;0,AB20,0)</f>
        <v>26172.818999999989</v>
      </c>
      <c r="AI20" s="113">
        <f>IF((Y20-IF(Z20&gt;0,Z20,0)-IF(AA20&gt;0,AA20,0)-IF(AB20&gt;0,AB20,0))/(AC20-AD20-AE20)&gt;0,(Y20-IF(Z20&gt;0,Z20,0)-IF(AA20&gt;0,AA20,0)-IF(AB20&gt;0,AB20,0))/(AC20-AD20-AE20),0)</f>
        <v>0</v>
      </c>
      <c r="AJ20" s="114"/>
      <c r="AK20" s="115">
        <f>IF(AI20&lt;=0.05,1.5,0)</f>
        <v>1.5</v>
      </c>
      <c r="AL20" s="107">
        <f>AJ20+AK20</f>
        <v>1.5</v>
      </c>
      <c r="AM20" s="89"/>
      <c r="AN20" s="90"/>
      <c r="AO20" s="86">
        <f>AN20</f>
        <v>0</v>
      </c>
      <c r="AP20" s="91">
        <f>H20+Q20+X20+AL20+AO20</f>
        <v>4.5</v>
      </c>
    </row>
    <row r="21" spans="1:42" s="6" customFormat="1" x14ac:dyDescent="0.25">
      <c r="A21" s="102" t="s">
        <v>67</v>
      </c>
      <c r="B21" s="103">
        <v>0</v>
      </c>
      <c r="C21" s="103">
        <v>5536.74</v>
      </c>
      <c r="D21" s="103">
        <v>0</v>
      </c>
      <c r="E21" s="104">
        <f t="shared" si="9"/>
        <v>0</v>
      </c>
      <c r="F21" s="105"/>
      <c r="G21" s="106">
        <f t="shared" ref="G21:G39" si="33">IF(E21&lt;=1.05,1,0)</f>
        <v>1</v>
      </c>
      <c r="H21" s="107">
        <f t="shared" si="0"/>
        <v>1</v>
      </c>
      <c r="I21" s="108">
        <v>0</v>
      </c>
      <c r="J21" s="108">
        <v>207700.29</v>
      </c>
      <c r="K21" s="109">
        <v>136652.67000000001</v>
      </c>
      <c r="L21" s="108">
        <v>35693</v>
      </c>
      <c r="M21" s="103">
        <v>0</v>
      </c>
      <c r="N21" s="104">
        <f t="shared" si="11"/>
        <v>0</v>
      </c>
      <c r="O21" s="105"/>
      <c r="P21" s="106">
        <f t="shared" ref="P21:P39" si="34">IF(N21&lt;=0.5,1,0)</f>
        <v>1</v>
      </c>
      <c r="Q21" s="107">
        <f t="shared" si="2"/>
        <v>1</v>
      </c>
      <c r="R21" s="116">
        <v>0</v>
      </c>
      <c r="S21" s="103">
        <v>213237.02</v>
      </c>
      <c r="T21" s="111">
        <v>93188.18</v>
      </c>
      <c r="U21" s="104">
        <f t="shared" si="12"/>
        <v>0</v>
      </c>
      <c r="V21" s="105"/>
      <c r="W21" s="106">
        <f t="shared" ref="W21:W39" si="35">IF(U21&lt;=0.15,1,0)</f>
        <v>1</v>
      </c>
      <c r="X21" s="107">
        <f t="shared" si="13"/>
        <v>1</v>
      </c>
      <c r="Y21" s="103">
        <f t="shared" si="14"/>
        <v>5536.74</v>
      </c>
      <c r="Z21" s="112"/>
      <c r="AA21" s="112">
        <v>5536.74</v>
      </c>
      <c r="AB21" s="112"/>
      <c r="AC21" s="112">
        <f t="shared" si="4"/>
        <v>207700.29</v>
      </c>
      <c r="AD21" s="112">
        <f t="shared" si="4"/>
        <v>136652.67000000001</v>
      </c>
      <c r="AE21" s="112">
        <f t="shared" si="4"/>
        <v>35693</v>
      </c>
      <c r="AF21" s="112">
        <f t="shared" si="15"/>
        <v>35354.619999999995</v>
      </c>
      <c r="AG21" s="112">
        <f>AF21*5%</f>
        <v>1767.7309999999998</v>
      </c>
      <c r="AH21" s="112">
        <f t="shared" si="18"/>
        <v>7304.4709999999995</v>
      </c>
      <c r="AI21" s="113">
        <f t="shared" si="7"/>
        <v>0</v>
      </c>
      <c r="AJ21" s="105"/>
      <c r="AK21" s="115">
        <f t="shared" ref="AK21:AK34" si="36">IF(AI21&lt;=0.05,1.5,0)</f>
        <v>1.5</v>
      </c>
      <c r="AL21" s="107">
        <f t="shared" si="8"/>
        <v>1.5</v>
      </c>
      <c r="AM21" s="89"/>
      <c r="AN21" s="90"/>
      <c r="AO21" s="86">
        <f t="shared" si="17"/>
        <v>0</v>
      </c>
      <c r="AP21" s="91">
        <f>H21+Q21+X21+AL21+AO21</f>
        <v>4.5</v>
      </c>
    </row>
    <row r="22" spans="1:42" s="6" customFormat="1" x14ac:dyDescent="0.25">
      <c r="A22" s="95" t="s">
        <v>68</v>
      </c>
      <c r="B22" s="71">
        <v>0</v>
      </c>
      <c r="C22" s="71">
        <v>20005.34</v>
      </c>
      <c r="D22" s="71">
        <v>0</v>
      </c>
      <c r="E22" s="79">
        <f>IF(AND(B22=0,D22=0),0,B22/(IF(C22&gt;0,C22,0)+D22))</f>
        <v>0</v>
      </c>
      <c r="F22" s="73">
        <f>IF(E22&lt;=1.05,1,0)</f>
        <v>1</v>
      </c>
      <c r="G22" s="87"/>
      <c r="H22" s="88">
        <f>F22+G22</f>
        <v>1</v>
      </c>
      <c r="I22" s="76">
        <v>0</v>
      </c>
      <c r="J22" s="76">
        <v>1159243.03</v>
      </c>
      <c r="K22" s="77">
        <v>875633.23</v>
      </c>
      <c r="L22" s="76">
        <v>123500</v>
      </c>
      <c r="M22" s="71">
        <v>0</v>
      </c>
      <c r="N22" s="79">
        <f t="shared" si="11"/>
        <v>0</v>
      </c>
      <c r="O22" s="73">
        <f>IF(N22&lt;=1,1,0)</f>
        <v>1</v>
      </c>
      <c r="P22" s="87"/>
      <c r="Q22" s="88">
        <f>O22+P22</f>
        <v>1</v>
      </c>
      <c r="R22" s="94">
        <v>0</v>
      </c>
      <c r="S22" s="71">
        <v>1179248.3700000001</v>
      </c>
      <c r="T22" s="81">
        <v>428204.91</v>
      </c>
      <c r="U22" s="79">
        <f>R22/(S22-T22)</f>
        <v>0</v>
      </c>
      <c r="V22" s="73">
        <f>IF(U22&lt;=0.15,1,0)</f>
        <v>1</v>
      </c>
      <c r="W22" s="87"/>
      <c r="X22" s="88">
        <f>V22+W22</f>
        <v>1</v>
      </c>
      <c r="Y22" s="71">
        <f>C22</f>
        <v>20005.34</v>
      </c>
      <c r="Z22" s="83"/>
      <c r="AA22" s="83">
        <v>20005.34</v>
      </c>
      <c r="AB22" s="83"/>
      <c r="AC22" s="83">
        <f>J22</f>
        <v>1159243.03</v>
      </c>
      <c r="AD22" s="83">
        <f>K22</f>
        <v>875633.23</v>
      </c>
      <c r="AE22" s="83">
        <f>L22</f>
        <v>123500</v>
      </c>
      <c r="AF22" s="83">
        <f>AC22-AD22-AE22</f>
        <v>160109.80000000005</v>
      </c>
      <c r="AG22" s="84">
        <f>AF22*10%</f>
        <v>16010.980000000005</v>
      </c>
      <c r="AH22" s="83">
        <f>IF(AA22&gt;0,AA22,0)+AG22+IF(AB22&gt;0,AB22,0)</f>
        <v>36016.320000000007</v>
      </c>
      <c r="AI22" s="96">
        <f>IF((Y22-IF(Z22&gt;0,Z22,0)-IF(AA22&gt;0,AA22,0)-IF(AB22&gt;0,AB22,0))/(AC22-AD22-AE22)&gt;0,(Y22-IF(Z22&gt;0,Z22,0)-IF(AA22&gt;0,AA22,0)-IF(AB22&gt;0,AB22,0))/(AC22-AD22-AE22),0)</f>
        <v>0</v>
      </c>
      <c r="AJ22" s="86">
        <f>IF(AI22&lt;=0.1,1.5,0)</f>
        <v>1.5</v>
      </c>
      <c r="AK22" s="87"/>
      <c r="AL22" s="88">
        <f>AJ22+AK22</f>
        <v>1.5</v>
      </c>
      <c r="AM22" s="89"/>
      <c r="AN22" s="90"/>
      <c r="AO22" s="86">
        <f>AN22</f>
        <v>0</v>
      </c>
      <c r="AP22" s="91">
        <f>H22+Q22+X22+AL22+AO22</f>
        <v>4.5</v>
      </c>
    </row>
    <row r="23" spans="1:42" s="6" customFormat="1" x14ac:dyDescent="0.25">
      <c r="A23" s="102" t="s">
        <v>69</v>
      </c>
      <c r="B23" s="103">
        <v>0</v>
      </c>
      <c r="C23" s="103">
        <v>7756.23</v>
      </c>
      <c r="D23" s="103">
        <v>0</v>
      </c>
      <c r="E23" s="104">
        <f t="shared" si="9"/>
        <v>0</v>
      </c>
      <c r="F23" s="105"/>
      <c r="G23" s="106">
        <f t="shared" si="33"/>
        <v>1</v>
      </c>
      <c r="H23" s="107">
        <f t="shared" si="0"/>
        <v>1</v>
      </c>
      <c r="I23" s="108">
        <v>0</v>
      </c>
      <c r="J23" s="108">
        <v>324203.13</v>
      </c>
      <c r="K23" s="109">
        <v>250849.13</v>
      </c>
      <c r="L23" s="108">
        <v>51256</v>
      </c>
      <c r="M23" s="103">
        <v>0</v>
      </c>
      <c r="N23" s="104">
        <f t="shared" si="11"/>
        <v>0</v>
      </c>
      <c r="O23" s="105"/>
      <c r="P23" s="106">
        <f t="shared" si="34"/>
        <v>1</v>
      </c>
      <c r="Q23" s="107">
        <f t="shared" si="2"/>
        <v>1</v>
      </c>
      <c r="R23" s="116">
        <v>0</v>
      </c>
      <c r="S23" s="103">
        <v>331959.36</v>
      </c>
      <c r="T23" s="111">
        <v>132094.60999999999</v>
      </c>
      <c r="U23" s="104">
        <f t="shared" si="12"/>
        <v>0</v>
      </c>
      <c r="V23" s="105"/>
      <c r="W23" s="106">
        <f t="shared" si="35"/>
        <v>1</v>
      </c>
      <c r="X23" s="107">
        <f t="shared" si="13"/>
        <v>1</v>
      </c>
      <c r="Y23" s="103">
        <f t="shared" si="14"/>
        <v>7756.23</v>
      </c>
      <c r="Z23" s="112"/>
      <c r="AA23" s="112">
        <v>7756.23</v>
      </c>
      <c r="AB23" s="112"/>
      <c r="AC23" s="112">
        <f t="shared" si="4"/>
        <v>324203.13</v>
      </c>
      <c r="AD23" s="112">
        <f t="shared" si="4"/>
        <v>250849.13</v>
      </c>
      <c r="AE23" s="112">
        <f t="shared" si="4"/>
        <v>51256</v>
      </c>
      <c r="AF23" s="112">
        <f t="shared" si="15"/>
        <v>22098</v>
      </c>
      <c r="AG23" s="112">
        <f>AF23*5%</f>
        <v>1104.9000000000001</v>
      </c>
      <c r="AH23" s="112">
        <f t="shared" si="18"/>
        <v>8861.1299999999992</v>
      </c>
      <c r="AI23" s="113">
        <f t="shared" si="7"/>
        <v>0</v>
      </c>
      <c r="AJ23" s="105"/>
      <c r="AK23" s="115">
        <f t="shared" si="36"/>
        <v>1.5</v>
      </c>
      <c r="AL23" s="107">
        <f t="shared" si="8"/>
        <v>1.5</v>
      </c>
      <c r="AM23" s="89"/>
      <c r="AN23" s="90"/>
      <c r="AO23" s="86">
        <f t="shared" si="17"/>
        <v>0</v>
      </c>
      <c r="AP23" s="91">
        <f>H23+Q23+X23+AL23+AO23</f>
        <v>4.5</v>
      </c>
    </row>
    <row r="24" spans="1:42" s="6" customFormat="1" x14ac:dyDescent="0.25">
      <c r="A24" s="102" t="s">
        <v>70</v>
      </c>
      <c r="B24" s="103">
        <v>0</v>
      </c>
      <c r="C24" s="103">
        <v>12922.51</v>
      </c>
      <c r="D24" s="103">
        <v>0</v>
      </c>
      <c r="E24" s="104">
        <f t="shared" si="9"/>
        <v>0</v>
      </c>
      <c r="F24" s="105"/>
      <c r="G24" s="106">
        <f t="shared" si="33"/>
        <v>1</v>
      </c>
      <c r="H24" s="107">
        <f t="shared" si="0"/>
        <v>1</v>
      </c>
      <c r="I24" s="108">
        <v>0</v>
      </c>
      <c r="J24" s="108">
        <v>833092.97</v>
      </c>
      <c r="K24" s="109">
        <v>614933.56999999995</v>
      </c>
      <c r="L24" s="108">
        <v>142589</v>
      </c>
      <c r="M24" s="103">
        <v>0</v>
      </c>
      <c r="N24" s="104">
        <f t="shared" si="11"/>
        <v>0</v>
      </c>
      <c r="O24" s="105"/>
      <c r="P24" s="106">
        <f t="shared" si="34"/>
        <v>1</v>
      </c>
      <c r="Q24" s="107">
        <f t="shared" si="2"/>
        <v>1</v>
      </c>
      <c r="R24" s="116">
        <v>0</v>
      </c>
      <c r="S24" s="103">
        <v>846015.48</v>
      </c>
      <c r="T24" s="111">
        <v>306813.3</v>
      </c>
      <c r="U24" s="104">
        <f t="shared" si="12"/>
        <v>0</v>
      </c>
      <c r="V24" s="105"/>
      <c r="W24" s="106">
        <f t="shared" si="35"/>
        <v>1</v>
      </c>
      <c r="X24" s="107">
        <f t="shared" si="13"/>
        <v>1</v>
      </c>
      <c r="Y24" s="103">
        <f t="shared" si="14"/>
        <v>12922.51</v>
      </c>
      <c r="Z24" s="112"/>
      <c r="AA24" s="112">
        <v>12922.51</v>
      </c>
      <c r="AB24" s="112"/>
      <c r="AC24" s="112">
        <f t="shared" si="4"/>
        <v>833092.97</v>
      </c>
      <c r="AD24" s="112">
        <f t="shared" si="4"/>
        <v>614933.56999999995</v>
      </c>
      <c r="AE24" s="112">
        <f t="shared" si="4"/>
        <v>142589</v>
      </c>
      <c r="AF24" s="112">
        <f t="shared" si="15"/>
        <v>75570.400000000023</v>
      </c>
      <c r="AG24" s="112">
        <f>AF24*10%</f>
        <v>7557.0400000000027</v>
      </c>
      <c r="AH24" s="112">
        <f t="shared" si="18"/>
        <v>20479.550000000003</v>
      </c>
      <c r="AI24" s="113">
        <f t="shared" si="7"/>
        <v>0</v>
      </c>
      <c r="AJ24" s="114"/>
      <c r="AK24" s="115">
        <f t="shared" si="36"/>
        <v>1.5</v>
      </c>
      <c r="AL24" s="107">
        <f t="shared" si="8"/>
        <v>1.5</v>
      </c>
      <c r="AM24" s="89"/>
      <c r="AN24" s="90"/>
      <c r="AO24" s="86">
        <f t="shared" si="17"/>
        <v>0</v>
      </c>
      <c r="AP24" s="91">
        <f>H24+Q24+X24+AL24+AO24</f>
        <v>4.5</v>
      </c>
    </row>
    <row r="25" spans="1:42" s="6" customFormat="1" x14ac:dyDescent="0.25">
      <c r="A25" s="102" t="s">
        <v>71</v>
      </c>
      <c r="B25" s="103">
        <v>0</v>
      </c>
      <c r="C25" s="103">
        <v>10174.75</v>
      </c>
      <c r="D25" s="103">
        <v>0</v>
      </c>
      <c r="E25" s="104">
        <f t="shared" si="9"/>
        <v>0</v>
      </c>
      <c r="F25" s="105"/>
      <c r="G25" s="106">
        <f t="shared" si="33"/>
        <v>1</v>
      </c>
      <c r="H25" s="107">
        <f t="shared" si="0"/>
        <v>1</v>
      </c>
      <c r="I25" s="108">
        <v>0</v>
      </c>
      <c r="J25" s="108">
        <v>342588.77</v>
      </c>
      <c r="K25" s="109">
        <v>260492.47</v>
      </c>
      <c r="L25" s="108">
        <v>62472</v>
      </c>
      <c r="M25" s="103">
        <v>0</v>
      </c>
      <c r="N25" s="104">
        <f t="shared" si="11"/>
        <v>0</v>
      </c>
      <c r="O25" s="105"/>
      <c r="P25" s="106">
        <f t="shared" si="34"/>
        <v>1</v>
      </c>
      <c r="Q25" s="107">
        <f t="shared" si="2"/>
        <v>1</v>
      </c>
      <c r="R25" s="116">
        <v>0</v>
      </c>
      <c r="S25" s="103">
        <v>352763.52</v>
      </c>
      <c r="T25" s="111">
        <v>142392.45000000001</v>
      </c>
      <c r="U25" s="104">
        <f t="shared" si="12"/>
        <v>0</v>
      </c>
      <c r="V25" s="105"/>
      <c r="W25" s="106">
        <f t="shared" si="35"/>
        <v>1</v>
      </c>
      <c r="X25" s="107">
        <f t="shared" si="13"/>
        <v>1</v>
      </c>
      <c r="Y25" s="103">
        <f t="shared" si="14"/>
        <v>10174.75</v>
      </c>
      <c r="Z25" s="112"/>
      <c r="AA25" s="112">
        <v>10174.75</v>
      </c>
      <c r="AB25" s="112"/>
      <c r="AC25" s="112">
        <f t="shared" si="4"/>
        <v>342588.77</v>
      </c>
      <c r="AD25" s="112">
        <f t="shared" si="4"/>
        <v>260492.47</v>
      </c>
      <c r="AE25" s="112">
        <f t="shared" si="4"/>
        <v>62472</v>
      </c>
      <c r="AF25" s="112">
        <f t="shared" si="15"/>
        <v>19624.300000000017</v>
      </c>
      <c r="AG25" s="112">
        <f t="shared" ref="AG25:AG32" si="37">AF25*5%</f>
        <v>981.21500000000094</v>
      </c>
      <c r="AH25" s="112">
        <f t="shared" si="18"/>
        <v>11155.965</v>
      </c>
      <c r="AI25" s="113">
        <f t="shared" si="7"/>
        <v>0</v>
      </c>
      <c r="AJ25" s="114"/>
      <c r="AK25" s="115">
        <f t="shared" si="36"/>
        <v>1.5</v>
      </c>
      <c r="AL25" s="107">
        <f t="shared" si="8"/>
        <v>1.5</v>
      </c>
      <c r="AM25" s="89"/>
      <c r="AN25" s="90"/>
      <c r="AO25" s="86">
        <f t="shared" si="17"/>
        <v>0</v>
      </c>
      <c r="AP25" s="91">
        <f>H25+Q25+X25+AL25+AO25</f>
        <v>4.5</v>
      </c>
    </row>
    <row r="26" spans="1:42" s="6" customFormat="1" x14ac:dyDescent="0.25">
      <c r="A26" s="102" t="s">
        <v>72</v>
      </c>
      <c r="B26" s="103">
        <v>0</v>
      </c>
      <c r="C26" s="103">
        <v>18107.04</v>
      </c>
      <c r="D26" s="103">
        <v>0</v>
      </c>
      <c r="E26" s="104">
        <f t="shared" si="9"/>
        <v>0</v>
      </c>
      <c r="F26" s="105"/>
      <c r="G26" s="106">
        <f t="shared" si="33"/>
        <v>1</v>
      </c>
      <c r="H26" s="107">
        <f t="shared" si="0"/>
        <v>1</v>
      </c>
      <c r="I26" s="108">
        <v>0</v>
      </c>
      <c r="J26" s="108">
        <v>751043.52</v>
      </c>
      <c r="K26" s="109">
        <v>529849.31000000006</v>
      </c>
      <c r="L26" s="108">
        <v>154860</v>
      </c>
      <c r="M26" s="103">
        <v>0</v>
      </c>
      <c r="N26" s="104">
        <f t="shared" si="11"/>
        <v>0</v>
      </c>
      <c r="O26" s="105"/>
      <c r="P26" s="106">
        <f t="shared" si="34"/>
        <v>1</v>
      </c>
      <c r="Q26" s="107">
        <f>O26+P26</f>
        <v>1</v>
      </c>
      <c r="R26" s="116">
        <v>0</v>
      </c>
      <c r="S26" s="103">
        <v>774979.65</v>
      </c>
      <c r="T26" s="111">
        <v>305344.32</v>
      </c>
      <c r="U26" s="104">
        <f t="shared" si="12"/>
        <v>0</v>
      </c>
      <c r="V26" s="105"/>
      <c r="W26" s="106">
        <f t="shared" si="35"/>
        <v>1</v>
      </c>
      <c r="X26" s="107">
        <f t="shared" si="13"/>
        <v>1</v>
      </c>
      <c r="Y26" s="103">
        <f t="shared" si="14"/>
        <v>18107.04</v>
      </c>
      <c r="Z26" s="112"/>
      <c r="AA26" s="112">
        <v>18107.04</v>
      </c>
      <c r="AB26" s="112"/>
      <c r="AC26" s="112">
        <f t="shared" si="4"/>
        <v>751043.52</v>
      </c>
      <c r="AD26" s="112">
        <f t="shared" si="4"/>
        <v>529849.31000000006</v>
      </c>
      <c r="AE26" s="112">
        <f t="shared" si="4"/>
        <v>154860</v>
      </c>
      <c r="AF26" s="112">
        <f t="shared" si="15"/>
        <v>66334.209999999963</v>
      </c>
      <c r="AG26" s="112">
        <f>AF26*10%</f>
        <v>6633.4209999999966</v>
      </c>
      <c r="AH26" s="112">
        <f t="shared" si="18"/>
        <v>24740.460999999996</v>
      </c>
      <c r="AI26" s="113">
        <f t="shared" si="7"/>
        <v>0</v>
      </c>
      <c r="AJ26" s="114"/>
      <c r="AK26" s="115">
        <f t="shared" si="36"/>
        <v>1.5</v>
      </c>
      <c r="AL26" s="107">
        <f t="shared" si="8"/>
        <v>1.5</v>
      </c>
      <c r="AM26" s="89"/>
      <c r="AN26" s="90"/>
      <c r="AO26" s="86">
        <f t="shared" si="17"/>
        <v>0</v>
      </c>
      <c r="AP26" s="91">
        <f>H26+Q26+X26+AL26+AO26</f>
        <v>4.5</v>
      </c>
    </row>
    <row r="27" spans="1:42" s="6" customFormat="1" x14ac:dyDescent="0.25">
      <c r="A27" s="102" t="s">
        <v>73</v>
      </c>
      <c r="B27" s="103">
        <v>0</v>
      </c>
      <c r="C27" s="103">
        <v>6250.74</v>
      </c>
      <c r="D27" s="103">
        <v>0</v>
      </c>
      <c r="E27" s="104">
        <f t="shared" si="9"/>
        <v>0</v>
      </c>
      <c r="F27" s="105"/>
      <c r="G27" s="106">
        <f t="shared" si="33"/>
        <v>1</v>
      </c>
      <c r="H27" s="107">
        <f t="shared" si="0"/>
        <v>1</v>
      </c>
      <c r="I27" s="108">
        <v>0</v>
      </c>
      <c r="J27" s="108">
        <v>482639.51</v>
      </c>
      <c r="K27" s="109">
        <v>354948.01</v>
      </c>
      <c r="L27" s="108">
        <v>72785</v>
      </c>
      <c r="M27" s="103">
        <v>0</v>
      </c>
      <c r="N27" s="104">
        <f t="shared" si="11"/>
        <v>0</v>
      </c>
      <c r="O27" s="105"/>
      <c r="P27" s="106">
        <f t="shared" si="34"/>
        <v>1</v>
      </c>
      <c r="Q27" s="107">
        <f t="shared" si="2"/>
        <v>1</v>
      </c>
      <c r="R27" s="116">
        <v>0</v>
      </c>
      <c r="S27" s="103">
        <v>488890.25</v>
      </c>
      <c r="T27" s="111">
        <v>224643.65</v>
      </c>
      <c r="U27" s="104">
        <f t="shared" si="12"/>
        <v>0</v>
      </c>
      <c r="V27" s="105"/>
      <c r="W27" s="106">
        <f t="shared" si="35"/>
        <v>1</v>
      </c>
      <c r="X27" s="107">
        <f t="shared" si="13"/>
        <v>1</v>
      </c>
      <c r="Y27" s="103">
        <f t="shared" si="14"/>
        <v>6250.74</v>
      </c>
      <c r="Z27" s="112"/>
      <c r="AA27" s="112">
        <v>6250.74</v>
      </c>
      <c r="AB27" s="112"/>
      <c r="AC27" s="112">
        <f t="shared" si="4"/>
        <v>482639.51</v>
      </c>
      <c r="AD27" s="112">
        <f t="shared" si="4"/>
        <v>354948.01</v>
      </c>
      <c r="AE27" s="112">
        <f t="shared" si="4"/>
        <v>72785</v>
      </c>
      <c r="AF27" s="112">
        <f t="shared" si="15"/>
        <v>54906.5</v>
      </c>
      <c r="AG27" s="112">
        <f t="shared" si="37"/>
        <v>2745.3250000000003</v>
      </c>
      <c r="AH27" s="112">
        <f t="shared" si="18"/>
        <v>8996.0650000000005</v>
      </c>
      <c r="AI27" s="113">
        <f t="shared" si="7"/>
        <v>0</v>
      </c>
      <c r="AJ27" s="105"/>
      <c r="AK27" s="115">
        <f t="shared" si="36"/>
        <v>1.5</v>
      </c>
      <c r="AL27" s="107">
        <f t="shared" si="8"/>
        <v>1.5</v>
      </c>
      <c r="AM27" s="89"/>
      <c r="AN27" s="90"/>
      <c r="AO27" s="86">
        <f t="shared" si="17"/>
        <v>0</v>
      </c>
      <c r="AP27" s="91">
        <f>H27+Q27+X27+AL27+AO27</f>
        <v>4.5</v>
      </c>
    </row>
    <row r="28" spans="1:42" s="6" customFormat="1" x14ac:dyDescent="0.25">
      <c r="A28" s="102" t="s">
        <v>74</v>
      </c>
      <c r="B28" s="103">
        <v>0</v>
      </c>
      <c r="C28" s="103">
        <v>19509.150000000001</v>
      </c>
      <c r="D28" s="103">
        <v>0</v>
      </c>
      <c r="E28" s="104">
        <f t="shared" si="9"/>
        <v>0</v>
      </c>
      <c r="F28" s="105"/>
      <c r="G28" s="106">
        <f t="shared" si="33"/>
        <v>1</v>
      </c>
      <c r="H28" s="107">
        <f t="shared" si="0"/>
        <v>1</v>
      </c>
      <c r="I28" s="108">
        <v>0</v>
      </c>
      <c r="J28" s="108">
        <v>449427.12</v>
      </c>
      <c r="K28" s="109">
        <v>299628.12</v>
      </c>
      <c r="L28" s="108">
        <v>90467</v>
      </c>
      <c r="M28" s="103">
        <v>0</v>
      </c>
      <c r="N28" s="104">
        <f t="shared" si="11"/>
        <v>0</v>
      </c>
      <c r="O28" s="105"/>
      <c r="P28" s="106">
        <f t="shared" si="34"/>
        <v>1</v>
      </c>
      <c r="Q28" s="107">
        <f t="shared" si="2"/>
        <v>1</v>
      </c>
      <c r="R28" s="116">
        <v>0</v>
      </c>
      <c r="S28" s="103">
        <v>468936.27</v>
      </c>
      <c r="T28" s="111">
        <v>162148.29999999999</v>
      </c>
      <c r="U28" s="104">
        <f t="shared" si="12"/>
        <v>0</v>
      </c>
      <c r="V28" s="105"/>
      <c r="W28" s="106">
        <f t="shared" si="35"/>
        <v>1</v>
      </c>
      <c r="X28" s="107">
        <f t="shared" si="13"/>
        <v>1</v>
      </c>
      <c r="Y28" s="103">
        <f t="shared" si="14"/>
        <v>19509.150000000001</v>
      </c>
      <c r="Z28" s="112"/>
      <c r="AA28" s="112">
        <v>19509.150000000001</v>
      </c>
      <c r="AB28" s="112"/>
      <c r="AC28" s="112">
        <f t="shared" si="4"/>
        <v>449427.12</v>
      </c>
      <c r="AD28" s="112">
        <f t="shared" si="4"/>
        <v>299628.12</v>
      </c>
      <c r="AE28" s="112">
        <f t="shared" si="4"/>
        <v>90467</v>
      </c>
      <c r="AF28" s="112">
        <f t="shared" si="15"/>
        <v>59332</v>
      </c>
      <c r="AG28" s="112">
        <f t="shared" si="37"/>
        <v>2966.6000000000004</v>
      </c>
      <c r="AH28" s="112">
        <f t="shared" si="18"/>
        <v>22475.75</v>
      </c>
      <c r="AI28" s="113">
        <f t="shared" si="7"/>
        <v>0</v>
      </c>
      <c r="AJ28" s="105"/>
      <c r="AK28" s="115">
        <f t="shared" si="36"/>
        <v>1.5</v>
      </c>
      <c r="AL28" s="107">
        <f t="shared" si="8"/>
        <v>1.5</v>
      </c>
      <c r="AM28" s="89"/>
      <c r="AN28" s="90"/>
      <c r="AO28" s="86">
        <f t="shared" si="17"/>
        <v>0</v>
      </c>
      <c r="AP28" s="91">
        <f>H28+Q28+X28+AL28+AO28</f>
        <v>4.5</v>
      </c>
    </row>
    <row r="29" spans="1:42" s="6" customFormat="1" x14ac:dyDescent="0.25">
      <c r="A29" s="102" t="s">
        <v>75</v>
      </c>
      <c r="B29" s="103">
        <v>0</v>
      </c>
      <c r="C29" s="103">
        <v>8712.7900000000009</v>
      </c>
      <c r="D29" s="103">
        <v>0</v>
      </c>
      <c r="E29" s="104">
        <f t="shared" si="9"/>
        <v>0</v>
      </c>
      <c r="F29" s="105"/>
      <c r="G29" s="106">
        <f t="shared" si="33"/>
        <v>1</v>
      </c>
      <c r="H29" s="107">
        <f t="shared" si="0"/>
        <v>1</v>
      </c>
      <c r="I29" s="108">
        <v>0</v>
      </c>
      <c r="J29" s="108">
        <v>414596.4</v>
      </c>
      <c r="K29" s="109">
        <v>354603.4</v>
      </c>
      <c r="L29" s="108">
        <v>39887</v>
      </c>
      <c r="M29" s="103">
        <v>0</v>
      </c>
      <c r="N29" s="104">
        <f t="shared" si="11"/>
        <v>0</v>
      </c>
      <c r="O29" s="105"/>
      <c r="P29" s="106">
        <f t="shared" si="34"/>
        <v>1</v>
      </c>
      <c r="Q29" s="107">
        <f t="shared" si="2"/>
        <v>1</v>
      </c>
      <c r="R29" s="116">
        <v>0</v>
      </c>
      <c r="S29" s="103">
        <v>425351.15</v>
      </c>
      <c r="T29" s="111">
        <v>122388.98</v>
      </c>
      <c r="U29" s="104">
        <f t="shared" si="12"/>
        <v>0</v>
      </c>
      <c r="V29" s="105"/>
      <c r="W29" s="106">
        <f t="shared" si="35"/>
        <v>1</v>
      </c>
      <c r="X29" s="107">
        <f t="shared" si="13"/>
        <v>1</v>
      </c>
      <c r="Y29" s="103">
        <f t="shared" si="14"/>
        <v>8712.7900000000009</v>
      </c>
      <c r="Z29" s="112"/>
      <c r="AA29" s="112">
        <v>8712.7900000000009</v>
      </c>
      <c r="AB29" s="112"/>
      <c r="AC29" s="112">
        <f t="shared" si="4"/>
        <v>414596.4</v>
      </c>
      <c r="AD29" s="112">
        <f t="shared" si="4"/>
        <v>354603.4</v>
      </c>
      <c r="AE29" s="112">
        <f t="shared" si="4"/>
        <v>39887</v>
      </c>
      <c r="AF29" s="112">
        <f t="shared" si="15"/>
        <v>20106</v>
      </c>
      <c r="AG29" s="112">
        <f t="shared" si="37"/>
        <v>1005.3000000000001</v>
      </c>
      <c r="AH29" s="112">
        <f t="shared" si="18"/>
        <v>9718.09</v>
      </c>
      <c r="AI29" s="113">
        <f t="shared" si="7"/>
        <v>0</v>
      </c>
      <c r="AJ29" s="105"/>
      <c r="AK29" s="115">
        <f t="shared" si="36"/>
        <v>1.5</v>
      </c>
      <c r="AL29" s="107">
        <f t="shared" si="8"/>
        <v>1.5</v>
      </c>
      <c r="AM29" s="89"/>
      <c r="AN29" s="90"/>
      <c r="AO29" s="86">
        <f t="shared" si="17"/>
        <v>0</v>
      </c>
      <c r="AP29" s="91">
        <f>H29+Q29+X29+AL29+AO29</f>
        <v>4.5</v>
      </c>
    </row>
    <row r="30" spans="1:42" s="6" customFormat="1" x14ac:dyDescent="0.25">
      <c r="A30" s="102" t="s">
        <v>76</v>
      </c>
      <c r="B30" s="103">
        <v>0</v>
      </c>
      <c r="C30" s="103">
        <v>16566.900000000001</v>
      </c>
      <c r="D30" s="103">
        <v>0</v>
      </c>
      <c r="E30" s="104">
        <f t="shared" si="9"/>
        <v>0</v>
      </c>
      <c r="F30" s="105"/>
      <c r="G30" s="106">
        <f t="shared" si="33"/>
        <v>1</v>
      </c>
      <c r="H30" s="107">
        <f t="shared" si="0"/>
        <v>1</v>
      </c>
      <c r="I30" s="108">
        <v>0</v>
      </c>
      <c r="J30" s="108">
        <v>435611.36</v>
      </c>
      <c r="K30" s="109">
        <v>331789.81</v>
      </c>
      <c r="L30" s="108">
        <v>67595</v>
      </c>
      <c r="M30" s="103">
        <v>0</v>
      </c>
      <c r="N30" s="104">
        <f t="shared" si="11"/>
        <v>0</v>
      </c>
      <c r="O30" s="105"/>
      <c r="P30" s="106">
        <f t="shared" si="34"/>
        <v>1</v>
      </c>
      <c r="Q30" s="107">
        <f t="shared" si="2"/>
        <v>1</v>
      </c>
      <c r="R30" s="116">
        <v>0</v>
      </c>
      <c r="S30" s="103">
        <v>452178.26</v>
      </c>
      <c r="T30" s="111">
        <v>153630.04999999999</v>
      </c>
      <c r="U30" s="104">
        <f t="shared" si="12"/>
        <v>0</v>
      </c>
      <c r="V30" s="105"/>
      <c r="W30" s="106">
        <f t="shared" si="35"/>
        <v>1</v>
      </c>
      <c r="X30" s="107">
        <f t="shared" si="13"/>
        <v>1</v>
      </c>
      <c r="Y30" s="103">
        <f t="shared" si="14"/>
        <v>16566.900000000001</v>
      </c>
      <c r="Z30" s="112"/>
      <c r="AA30" s="112">
        <v>16566.900000000001</v>
      </c>
      <c r="AB30" s="112"/>
      <c r="AC30" s="112">
        <f t="shared" si="4"/>
        <v>435611.36</v>
      </c>
      <c r="AD30" s="112">
        <f t="shared" si="4"/>
        <v>331789.81</v>
      </c>
      <c r="AE30" s="112">
        <f t="shared" si="4"/>
        <v>67595</v>
      </c>
      <c r="AF30" s="112">
        <f t="shared" si="15"/>
        <v>36226.549999999988</v>
      </c>
      <c r="AG30" s="112">
        <f t="shared" si="37"/>
        <v>1811.3274999999994</v>
      </c>
      <c r="AH30" s="112">
        <f t="shared" si="18"/>
        <v>18378.227500000001</v>
      </c>
      <c r="AI30" s="113">
        <f t="shared" si="7"/>
        <v>0</v>
      </c>
      <c r="AJ30" s="105"/>
      <c r="AK30" s="115">
        <f t="shared" si="36"/>
        <v>1.5</v>
      </c>
      <c r="AL30" s="107">
        <f t="shared" si="8"/>
        <v>1.5</v>
      </c>
      <c r="AM30" s="89"/>
      <c r="AN30" s="90"/>
      <c r="AO30" s="86">
        <f t="shared" si="17"/>
        <v>0</v>
      </c>
      <c r="AP30" s="91">
        <f>H30+Q30+X30+AL30+AO30</f>
        <v>4.5</v>
      </c>
    </row>
    <row r="31" spans="1:42" s="6" customFormat="1" x14ac:dyDescent="0.25">
      <c r="A31" s="95" t="s">
        <v>77</v>
      </c>
      <c r="B31" s="71">
        <v>0</v>
      </c>
      <c r="C31" s="71">
        <v>0</v>
      </c>
      <c r="D31" s="71">
        <v>0</v>
      </c>
      <c r="E31" s="79">
        <f t="shared" si="9"/>
        <v>0</v>
      </c>
      <c r="F31" s="73">
        <f t="shared" ref="F31" si="38">IF(E31&lt;=1.05,1,0)</f>
        <v>1</v>
      </c>
      <c r="G31" s="87"/>
      <c r="H31" s="88">
        <f t="shared" si="0"/>
        <v>1</v>
      </c>
      <c r="I31" s="76">
        <v>0</v>
      </c>
      <c r="J31" s="76">
        <v>646628</v>
      </c>
      <c r="K31" s="77">
        <v>491912.24</v>
      </c>
      <c r="L31" s="76">
        <v>106699</v>
      </c>
      <c r="M31" s="71">
        <v>0</v>
      </c>
      <c r="N31" s="79">
        <f t="shared" si="11"/>
        <v>0</v>
      </c>
      <c r="O31" s="73">
        <f>IF(N31&lt;=1,1,0)</f>
        <v>1</v>
      </c>
      <c r="P31" s="87"/>
      <c r="Q31" s="88">
        <f>O31+P31</f>
        <v>1</v>
      </c>
      <c r="R31" s="94">
        <v>0</v>
      </c>
      <c r="S31" s="71">
        <v>646637.56999999995</v>
      </c>
      <c r="T31" s="81">
        <v>312376.03999999998</v>
      </c>
      <c r="U31" s="79">
        <f t="shared" si="12"/>
        <v>0</v>
      </c>
      <c r="V31" s="73">
        <f>IF(U31&lt;=0.15,1,0)</f>
        <v>1</v>
      </c>
      <c r="W31" s="87"/>
      <c r="X31" s="88">
        <f t="shared" si="13"/>
        <v>1</v>
      </c>
      <c r="Y31" s="71">
        <f t="shared" si="14"/>
        <v>0</v>
      </c>
      <c r="Z31" s="83"/>
      <c r="AA31" s="83">
        <v>0</v>
      </c>
      <c r="AB31" s="83"/>
      <c r="AC31" s="83">
        <f t="shared" si="4"/>
        <v>646628</v>
      </c>
      <c r="AD31" s="83">
        <f t="shared" si="4"/>
        <v>491912.24</v>
      </c>
      <c r="AE31" s="83">
        <f t="shared" si="4"/>
        <v>106699</v>
      </c>
      <c r="AF31" s="83">
        <f t="shared" si="15"/>
        <v>48016.760000000009</v>
      </c>
      <c r="AG31" s="84">
        <f t="shared" ref="AG31" si="39">AF31*10%</f>
        <v>4801.6760000000013</v>
      </c>
      <c r="AH31" s="83">
        <f t="shared" si="18"/>
        <v>4801.6760000000013</v>
      </c>
      <c r="AI31" s="96">
        <f t="shared" si="7"/>
        <v>0</v>
      </c>
      <c r="AJ31" s="86">
        <f t="shared" ref="AJ31" si="40">IF(AI31&lt;=0.1,1.5,0)</f>
        <v>1.5</v>
      </c>
      <c r="AK31" s="87"/>
      <c r="AL31" s="88">
        <f t="shared" si="8"/>
        <v>1.5</v>
      </c>
      <c r="AM31" s="89"/>
      <c r="AN31" s="90"/>
      <c r="AO31" s="86">
        <f t="shared" si="17"/>
        <v>0</v>
      </c>
      <c r="AP31" s="91">
        <f>H31+Q31+X31+AL31+AO31</f>
        <v>4.5</v>
      </c>
    </row>
    <row r="32" spans="1:42" s="6" customFormat="1" x14ac:dyDescent="0.25">
      <c r="A32" s="102" t="s">
        <v>78</v>
      </c>
      <c r="B32" s="103">
        <v>0</v>
      </c>
      <c r="C32" s="103">
        <v>27296.01</v>
      </c>
      <c r="D32" s="103">
        <v>0</v>
      </c>
      <c r="E32" s="104">
        <f t="shared" si="9"/>
        <v>0</v>
      </c>
      <c r="F32" s="105"/>
      <c r="G32" s="106">
        <f t="shared" si="33"/>
        <v>1</v>
      </c>
      <c r="H32" s="107">
        <f t="shared" si="0"/>
        <v>1</v>
      </c>
      <c r="I32" s="108">
        <v>0</v>
      </c>
      <c r="J32" s="108">
        <v>736385.92</v>
      </c>
      <c r="K32" s="109">
        <v>520605.92</v>
      </c>
      <c r="L32" s="108">
        <v>161801</v>
      </c>
      <c r="M32" s="103">
        <v>0</v>
      </c>
      <c r="N32" s="104">
        <f t="shared" si="11"/>
        <v>0</v>
      </c>
      <c r="O32" s="105"/>
      <c r="P32" s="106">
        <f t="shared" si="34"/>
        <v>1</v>
      </c>
      <c r="Q32" s="107">
        <f t="shared" si="2"/>
        <v>1</v>
      </c>
      <c r="R32" s="116">
        <v>0</v>
      </c>
      <c r="S32" s="103">
        <v>767259.74</v>
      </c>
      <c r="T32" s="111">
        <v>306978.65999999997</v>
      </c>
      <c r="U32" s="104">
        <f t="shared" si="12"/>
        <v>0</v>
      </c>
      <c r="V32" s="105"/>
      <c r="W32" s="106">
        <f t="shared" si="35"/>
        <v>1</v>
      </c>
      <c r="X32" s="107">
        <f t="shared" si="13"/>
        <v>1</v>
      </c>
      <c r="Y32" s="103">
        <f t="shared" si="14"/>
        <v>27296.01</v>
      </c>
      <c r="Z32" s="112"/>
      <c r="AA32" s="112">
        <v>27296.01</v>
      </c>
      <c r="AB32" s="112"/>
      <c r="AC32" s="112">
        <f t="shared" si="4"/>
        <v>736385.92</v>
      </c>
      <c r="AD32" s="112">
        <f t="shared" si="4"/>
        <v>520605.92</v>
      </c>
      <c r="AE32" s="112">
        <f t="shared" si="4"/>
        <v>161801</v>
      </c>
      <c r="AF32" s="112">
        <f t="shared" si="15"/>
        <v>53979.000000000058</v>
      </c>
      <c r="AG32" s="112">
        <f t="shared" si="37"/>
        <v>2698.950000000003</v>
      </c>
      <c r="AH32" s="112">
        <f t="shared" si="18"/>
        <v>29994.960000000003</v>
      </c>
      <c r="AI32" s="113">
        <f t="shared" si="7"/>
        <v>0</v>
      </c>
      <c r="AJ32" s="105"/>
      <c r="AK32" s="115">
        <f t="shared" si="36"/>
        <v>1.5</v>
      </c>
      <c r="AL32" s="107">
        <f t="shared" si="8"/>
        <v>1.5</v>
      </c>
      <c r="AM32" s="89"/>
      <c r="AN32" s="90"/>
      <c r="AO32" s="86">
        <f t="shared" si="17"/>
        <v>0</v>
      </c>
      <c r="AP32" s="91">
        <f>H32+Q32+X32+AL32+AO32</f>
        <v>4.5</v>
      </c>
    </row>
    <row r="33" spans="1:42" s="6" customFormat="1" x14ac:dyDescent="0.25">
      <c r="A33" s="95" t="s">
        <v>79</v>
      </c>
      <c r="B33" s="71">
        <v>0</v>
      </c>
      <c r="C33" s="71">
        <v>34641.14</v>
      </c>
      <c r="D33" s="71">
        <v>0</v>
      </c>
      <c r="E33" s="79">
        <f t="shared" si="9"/>
        <v>0</v>
      </c>
      <c r="F33" s="73">
        <f t="shared" ref="F33" si="41">IF(E33&lt;=1.05,1,0)</f>
        <v>1</v>
      </c>
      <c r="G33" s="87"/>
      <c r="H33" s="88">
        <f t="shared" si="0"/>
        <v>1</v>
      </c>
      <c r="I33" s="76">
        <v>0</v>
      </c>
      <c r="J33" s="76">
        <v>1081382.75</v>
      </c>
      <c r="K33" s="77">
        <v>856070.75</v>
      </c>
      <c r="L33" s="76">
        <v>149188</v>
      </c>
      <c r="M33" s="71">
        <v>0</v>
      </c>
      <c r="N33" s="79">
        <f t="shared" si="11"/>
        <v>0</v>
      </c>
      <c r="O33" s="73">
        <f>IF(N33&lt;=1,1,0)</f>
        <v>1</v>
      </c>
      <c r="P33" s="87"/>
      <c r="Q33" s="88">
        <f>O33+P33</f>
        <v>1</v>
      </c>
      <c r="R33" s="94">
        <v>0</v>
      </c>
      <c r="S33" s="71">
        <v>1125182.27</v>
      </c>
      <c r="T33" s="81">
        <v>527843.38</v>
      </c>
      <c r="U33" s="79">
        <f t="shared" si="12"/>
        <v>0</v>
      </c>
      <c r="V33" s="73">
        <f>IF(U33&lt;=0.15,1,0)</f>
        <v>1</v>
      </c>
      <c r="W33" s="87"/>
      <c r="X33" s="88">
        <f t="shared" si="13"/>
        <v>1</v>
      </c>
      <c r="Y33" s="71">
        <f t="shared" si="14"/>
        <v>34641.14</v>
      </c>
      <c r="Z33" s="83"/>
      <c r="AA33" s="83">
        <v>34641.14</v>
      </c>
      <c r="AB33" s="83"/>
      <c r="AC33" s="83">
        <f t="shared" si="4"/>
        <v>1081382.75</v>
      </c>
      <c r="AD33" s="83">
        <f t="shared" si="4"/>
        <v>856070.75</v>
      </c>
      <c r="AE33" s="83">
        <f t="shared" si="4"/>
        <v>149188</v>
      </c>
      <c r="AF33" s="83">
        <f t="shared" si="15"/>
        <v>76124</v>
      </c>
      <c r="AG33" s="84">
        <f t="shared" ref="AG33" si="42">AF33*10%</f>
        <v>7612.4000000000005</v>
      </c>
      <c r="AH33" s="83">
        <f t="shared" si="18"/>
        <v>42253.54</v>
      </c>
      <c r="AI33" s="96">
        <f t="shared" si="7"/>
        <v>0</v>
      </c>
      <c r="AJ33" s="86">
        <f t="shared" ref="AJ33" si="43">IF(AI33&lt;=0.1,1.5,0)</f>
        <v>1.5</v>
      </c>
      <c r="AK33" s="87"/>
      <c r="AL33" s="88">
        <f t="shared" si="8"/>
        <v>1.5</v>
      </c>
      <c r="AM33" s="89"/>
      <c r="AN33" s="90"/>
      <c r="AO33" s="86">
        <f t="shared" si="17"/>
        <v>0</v>
      </c>
      <c r="AP33" s="91">
        <f>H33+Q33+X33+AL33+AO33</f>
        <v>4.5</v>
      </c>
    </row>
    <row r="34" spans="1:42" s="6" customFormat="1" x14ac:dyDescent="0.25">
      <c r="A34" s="102" t="s">
        <v>80</v>
      </c>
      <c r="B34" s="103">
        <v>0</v>
      </c>
      <c r="C34" s="103">
        <v>0</v>
      </c>
      <c r="D34" s="103">
        <v>0</v>
      </c>
      <c r="E34" s="104">
        <f t="shared" si="9"/>
        <v>0</v>
      </c>
      <c r="F34" s="105"/>
      <c r="G34" s="106">
        <f t="shared" si="33"/>
        <v>1</v>
      </c>
      <c r="H34" s="107">
        <f t="shared" si="0"/>
        <v>1</v>
      </c>
      <c r="I34" s="108">
        <v>0</v>
      </c>
      <c r="J34" s="108">
        <v>197211.78</v>
      </c>
      <c r="K34" s="109">
        <v>134755.78</v>
      </c>
      <c r="L34" s="108">
        <v>27503</v>
      </c>
      <c r="M34" s="103">
        <v>0</v>
      </c>
      <c r="N34" s="104">
        <f t="shared" si="11"/>
        <v>0</v>
      </c>
      <c r="O34" s="105"/>
      <c r="P34" s="106">
        <f t="shared" si="34"/>
        <v>1</v>
      </c>
      <c r="Q34" s="107">
        <f t="shared" si="2"/>
        <v>1</v>
      </c>
      <c r="R34" s="116">
        <v>0</v>
      </c>
      <c r="S34" s="103">
        <v>206764.97</v>
      </c>
      <c r="T34" s="111">
        <v>93068.89</v>
      </c>
      <c r="U34" s="104">
        <f t="shared" si="12"/>
        <v>0</v>
      </c>
      <c r="V34" s="105"/>
      <c r="W34" s="106">
        <f t="shared" si="35"/>
        <v>1</v>
      </c>
      <c r="X34" s="107">
        <f t="shared" si="13"/>
        <v>1</v>
      </c>
      <c r="Y34" s="103">
        <f t="shared" si="14"/>
        <v>0</v>
      </c>
      <c r="Z34" s="112"/>
      <c r="AA34" s="112">
        <v>0</v>
      </c>
      <c r="AB34" s="112"/>
      <c r="AC34" s="112">
        <f t="shared" si="4"/>
        <v>197211.78</v>
      </c>
      <c r="AD34" s="112">
        <f t="shared" si="4"/>
        <v>134755.78</v>
      </c>
      <c r="AE34" s="112">
        <f t="shared" si="4"/>
        <v>27503</v>
      </c>
      <c r="AF34" s="112">
        <f t="shared" si="15"/>
        <v>34953</v>
      </c>
      <c r="AG34" s="112">
        <f t="shared" ref="AG34:AG39" si="44">AF34*5%</f>
        <v>1747.65</v>
      </c>
      <c r="AH34" s="112">
        <f t="shared" si="18"/>
        <v>1747.65</v>
      </c>
      <c r="AI34" s="113">
        <f t="shared" si="7"/>
        <v>0</v>
      </c>
      <c r="AJ34" s="114"/>
      <c r="AK34" s="115">
        <f t="shared" si="36"/>
        <v>1.5</v>
      </c>
      <c r="AL34" s="107">
        <f t="shared" si="8"/>
        <v>1.5</v>
      </c>
      <c r="AM34" s="89"/>
      <c r="AN34" s="90"/>
      <c r="AO34" s="86">
        <f t="shared" si="17"/>
        <v>0</v>
      </c>
      <c r="AP34" s="91">
        <f>H34+Q34+X34+AL34+AO34</f>
        <v>4.5</v>
      </c>
    </row>
    <row r="35" spans="1:42" s="6" customFormat="1" x14ac:dyDescent="0.25">
      <c r="A35" s="95" t="s">
        <v>81</v>
      </c>
      <c r="B35" s="71">
        <v>0</v>
      </c>
      <c r="C35" s="71">
        <v>24617.88</v>
      </c>
      <c r="D35" s="71">
        <v>0</v>
      </c>
      <c r="E35" s="79">
        <f t="shared" si="9"/>
        <v>0</v>
      </c>
      <c r="F35" s="73">
        <f t="shared" ref="F35" si="45">IF(E35&lt;=1.05,1,0)</f>
        <v>1</v>
      </c>
      <c r="G35" s="87"/>
      <c r="H35" s="88">
        <f t="shared" si="0"/>
        <v>1</v>
      </c>
      <c r="I35" s="76">
        <v>0</v>
      </c>
      <c r="J35" s="76">
        <v>464562.43</v>
      </c>
      <c r="K35" s="77">
        <v>306680.89</v>
      </c>
      <c r="L35" s="76">
        <v>61805</v>
      </c>
      <c r="M35" s="71">
        <v>0</v>
      </c>
      <c r="N35" s="79">
        <f t="shared" si="11"/>
        <v>0</v>
      </c>
      <c r="O35" s="73">
        <f>IF(N35&lt;=1,1,0)</f>
        <v>1</v>
      </c>
      <c r="P35" s="87"/>
      <c r="Q35" s="88">
        <f>O35+P35</f>
        <v>1</v>
      </c>
      <c r="R35" s="94">
        <v>0</v>
      </c>
      <c r="S35" s="71">
        <v>451682.24</v>
      </c>
      <c r="T35" s="81">
        <v>170568.11</v>
      </c>
      <c r="U35" s="79">
        <f t="shared" si="12"/>
        <v>0</v>
      </c>
      <c r="V35" s="73">
        <f>IF(U35&lt;=0.15,1,0)</f>
        <v>1</v>
      </c>
      <c r="W35" s="87"/>
      <c r="X35" s="88">
        <f t="shared" si="13"/>
        <v>1</v>
      </c>
      <c r="Y35" s="71">
        <f t="shared" si="14"/>
        <v>24617.88</v>
      </c>
      <c r="Z35" s="83"/>
      <c r="AA35" s="83">
        <v>24617.88</v>
      </c>
      <c r="AB35" s="83"/>
      <c r="AC35" s="83">
        <f t="shared" si="4"/>
        <v>464562.43</v>
      </c>
      <c r="AD35" s="83">
        <f t="shared" si="4"/>
        <v>306680.89</v>
      </c>
      <c r="AE35" s="83">
        <f t="shared" si="4"/>
        <v>61805</v>
      </c>
      <c r="AF35" s="83">
        <f t="shared" si="15"/>
        <v>96076.539999999979</v>
      </c>
      <c r="AG35" s="84">
        <f t="shared" ref="AG35" si="46">AF35*10%</f>
        <v>9607.6539999999986</v>
      </c>
      <c r="AH35" s="83">
        <f t="shared" si="18"/>
        <v>34225.534</v>
      </c>
      <c r="AI35" s="96">
        <f t="shared" si="7"/>
        <v>0</v>
      </c>
      <c r="AJ35" s="86">
        <f t="shared" ref="AJ35" si="47">IF(AI35&lt;=0.1,1.5,0)</f>
        <v>1.5</v>
      </c>
      <c r="AK35" s="87"/>
      <c r="AL35" s="88">
        <f t="shared" si="8"/>
        <v>1.5</v>
      </c>
      <c r="AM35" s="89"/>
      <c r="AN35" s="90"/>
      <c r="AO35" s="86">
        <f t="shared" si="17"/>
        <v>0</v>
      </c>
      <c r="AP35" s="91">
        <f>H35+Q35+X35+AL35+AO35</f>
        <v>4.5</v>
      </c>
    </row>
    <row r="36" spans="1:42" s="6" customFormat="1" x14ac:dyDescent="0.25">
      <c r="A36" s="95" t="s">
        <v>82</v>
      </c>
      <c r="B36" s="71">
        <v>0</v>
      </c>
      <c r="C36" s="71">
        <v>27979.759999999998</v>
      </c>
      <c r="D36" s="71">
        <v>0</v>
      </c>
      <c r="E36" s="79">
        <f t="shared" si="9"/>
        <v>0</v>
      </c>
      <c r="F36" s="93">
        <f>IF(E36&lt;=1.05,1,0)</f>
        <v>1</v>
      </c>
      <c r="G36" s="87"/>
      <c r="H36" s="88">
        <f t="shared" si="0"/>
        <v>1</v>
      </c>
      <c r="I36" s="76">
        <v>20972.78</v>
      </c>
      <c r="J36" s="76">
        <v>1048238.75</v>
      </c>
      <c r="K36" s="77">
        <v>658182.18000000005</v>
      </c>
      <c r="L36" s="76">
        <v>136790</v>
      </c>
      <c r="M36" s="71">
        <v>0</v>
      </c>
      <c r="N36" s="79">
        <f t="shared" si="11"/>
        <v>8.2809112943725671E-2</v>
      </c>
      <c r="O36" s="93">
        <f>IF(N36&lt;=1,1,0)</f>
        <v>1</v>
      </c>
      <c r="P36" s="87"/>
      <c r="Q36" s="88">
        <f t="shared" si="2"/>
        <v>1</v>
      </c>
      <c r="R36" s="94">
        <v>20.97</v>
      </c>
      <c r="S36" s="71">
        <v>1076324.8899999999</v>
      </c>
      <c r="T36" s="81">
        <v>372017.81</v>
      </c>
      <c r="U36" s="79">
        <f t="shared" si="12"/>
        <v>2.9773944626539893E-5</v>
      </c>
      <c r="V36" s="93">
        <f>IF(U36&lt;=0.15,1,0)</f>
        <v>1</v>
      </c>
      <c r="W36" s="87"/>
      <c r="X36" s="88">
        <f t="shared" si="13"/>
        <v>1</v>
      </c>
      <c r="Y36" s="71">
        <f t="shared" si="14"/>
        <v>27979.759999999998</v>
      </c>
      <c r="Z36" s="83"/>
      <c r="AA36" s="83">
        <v>27979.759999999998</v>
      </c>
      <c r="AB36" s="83"/>
      <c r="AC36" s="83">
        <f t="shared" si="4"/>
        <v>1048238.75</v>
      </c>
      <c r="AD36" s="83">
        <f t="shared" si="4"/>
        <v>658182.18000000005</v>
      </c>
      <c r="AE36" s="83">
        <f t="shared" si="4"/>
        <v>136790</v>
      </c>
      <c r="AF36" s="83">
        <f t="shared" si="15"/>
        <v>253266.56999999995</v>
      </c>
      <c r="AG36" s="83">
        <f t="shared" si="44"/>
        <v>12663.328499999998</v>
      </c>
      <c r="AH36" s="83">
        <f t="shared" si="18"/>
        <v>40643.088499999998</v>
      </c>
      <c r="AI36" s="96">
        <f t="shared" si="7"/>
        <v>0</v>
      </c>
      <c r="AJ36" s="86">
        <f>IF(AI36&lt;=0.1,1.5,0)</f>
        <v>1.5</v>
      </c>
      <c r="AK36" s="97"/>
      <c r="AL36" s="88">
        <f t="shared" si="8"/>
        <v>1.5</v>
      </c>
      <c r="AM36" s="89"/>
      <c r="AN36" s="90"/>
      <c r="AO36" s="86">
        <f t="shared" si="17"/>
        <v>0</v>
      </c>
      <c r="AP36" s="91">
        <f>H36+Q36+X36+AL36+AO36</f>
        <v>4.5</v>
      </c>
    </row>
    <row r="37" spans="1:42" s="6" customFormat="1" x14ac:dyDescent="0.25">
      <c r="A37" s="95" t="s">
        <v>83</v>
      </c>
      <c r="B37" s="71">
        <v>0</v>
      </c>
      <c r="C37" s="71">
        <v>37874.019999999997</v>
      </c>
      <c r="D37" s="71">
        <v>0</v>
      </c>
      <c r="E37" s="79">
        <f t="shared" si="9"/>
        <v>0</v>
      </c>
      <c r="F37" s="73">
        <f t="shared" ref="F37" si="48">IF(E37&lt;=1.05,1,0)</f>
        <v>1</v>
      </c>
      <c r="G37" s="87"/>
      <c r="H37" s="88">
        <f t="shared" si="0"/>
        <v>1</v>
      </c>
      <c r="I37" s="76">
        <v>0</v>
      </c>
      <c r="J37" s="76">
        <v>525665.42000000004</v>
      </c>
      <c r="K37" s="77">
        <v>384474.59</v>
      </c>
      <c r="L37" s="76">
        <v>81848</v>
      </c>
      <c r="M37" s="71">
        <v>0</v>
      </c>
      <c r="N37" s="79">
        <f t="shared" si="11"/>
        <v>0</v>
      </c>
      <c r="O37" s="73">
        <f>IF(N37&lt;=1,1,0)</f>
        <v>1</v>
      </c>
      <c r="P37" s="87"/>
      <c r="Q37" s="88">
        <f>O37+P37</f>
        <v>1</v>
      </c>
      <c r="R37" s="94">
        <v>0</v>
      </c>
      <c r="S37" s="71">
        <v>563539.43999999994</v>
      </c>
      <c r="T37" s="81">
        <v>149238.39000000001</v>
      </c>
      <c r="U37" s="79">
        <f t="shared" si="12"/>
        <v>0</v>
      </c>
      <c r="V37" s="73">
        <f>IF(U37&lt;=0.15,1,0)</f>
        <v>1</v>
      </c>
      <c r="W37" s="87"/>
      <c r="X37" s="88">
        <f t="shared" si="13"/>
        <v>1</v>
      </c>
      <c r="Y37" s="71">
        <f t="shared" si="14"/>
        <v>37874.019999999997</v>
      </c>
      <c r="Z37" s="83"/>
      <c r="AA37" s="83">
        <v>37874.019999999997</v>
      </c>
      <c r="AB37" s="83"/>
      <c r="AC37" s="83">
        <f t="shared" si="4"/>
        <v>525665.42000000004</v>
      </c>
      <c r="AD37" s="83">
        <f t="shared" si="4"/>
        <v>384474.59</v>
      </c>
      <c r="AE37" s="83">
        <f t="shared" si="4"/>
        <v>81848</v>
      </c>
      <c r="AF37" s="83">
        <f t="shared" si="15"/>
        <v>59342.830000000016</v>
      </c>
      <c r="AG37" s="84">
        <f t="shared" ref="AG37" si="49">AF37*10%</f>
        <v>5934.2830000000022</v>
      </c>
      <c r="AH37" s="83">
        <f t="shared" si="18"/>
        <v>43808.303</v>
      </c>
      <c r="AI37" s="96">
        <f t="shared" si="7"/>
        <v>0</v>
      </c>
      <c r="AJ37" s="86">
        <f t="shared" ref="AJ37" si="50">IF(AI37&lt;=0.1,1.5,0)</f>
        <v>1.5</v>
      </c>
      <c r="AK37" s="87"/>
      <c r="AL37" s="88">
        <f t="shared" si="8"/>
        <v>1.5</v>
      </c>
      <c r="AM37" s="89"/>
      <c r="AN37" s="90"/>
      <c r="AO37" s="86">
        <f t="shared" si="17"/>
        <v>0</v>
      </c>
      <c r="AP37" s="91">
        <f>H37+Q37+X37+AL37+AO37</f>
        <v>4.5</v>
      </c>
    </row>
    <row r="38" spans="1:42" s="6" customFormat="1" x14ac:dyDescent="0.25">
      <c r="A38" s="102" t="s">
        <v>84</v>
      </c>
      <c r="B38" s="103">
        <v>0</v>
      </c>
      <c r="C38" s="103">
        <v>11435.41</v>
      </c>
      <c r="D38" s="103">
        <v>0</v>
      </c>
      <c r="E38" s="104">
        <f>IF(AND(B38=0,D38=0),0,B38/(IF(C38&gt;0,C38,0)+D38))</f>
        <v>0</v>
      </c>
      <c r="F38" s="105"/>
      <c r="G38" s="106">
        <f>IF(E38&lt;=1.05,1,0)</f>
        <v>1</v>
      </c>
      <c r="H38" s="107">
        <f>F38+G38</f>
        <v>1</v>
      </c>
      <c r="I38" s="108">
        <v>0</v>
      </c>
      <c r="J38" s="108">
        <v>602823.41</v>
      </c>
      <c r="K38" s="109">
        <v>436818.41</v>
      </c>
      <c r="L38" s="108">
        <v>116760</v>
      </c>
      <c r="M38" s="103">
        <v>0</v>
      </c>
      <c r="N38" s="104">
        <f t="shared" si="11"/>
        <v>0</v>
      </c>
      <c r="O38" s="105"/>
      <c r="P38" s="106">
        <f>IF(N38&lt;=0.5,1,0)</f>
        <v>1</v>
      </c>
      <c r="Q38" s="107">
        <f>O38+P38</f>
        <v>1</v>
      </c>
      <c r="R38" s="116">
        <v>0</v>
      </c>
      <c r="S38" s="103">
        <v>889425.08</v>
      </c>
      <c r="T38" s="111">
        <v>240867.46</v>
      </c>
      <c r="U38" s="104">
        <f>R38/(S38-T38)</f>
        <v>0</v>
      </c>
      <c r="V38" s="105"/>
      <c r="W38" s="106">
        <f>IF(U38&lt;=0.15,1,0)</f>
        <v>1</v>
      </c>
      <c r="X38" s="107">
        <f>V38+W38</f>
        <v>1</v>
      </c>
      <c r="Y38" s="103">
        <f>C38</f>
        <v>11435.41</v>
      </c>
      <c r="Z38" s="112"/>
      <c r="AA38" s="112">
        <v>11435.41</v>
      </c>
      <c r="AB38" s="112"/>
      <c r="AC38" s="112">
        <f>J38</f>
        <v>602823.41</v>
      </c>
      <c r="AD38" s="112">
        <f>K38</f>
        <v>436818.41</v>
      </c>
      <c r="AE38" s="112">
        <f>L38</f>
        <v>116760</v>
      </c>
      <c r="AF38" s="112">
        <f>AC38-AD38-AE38</f>
        <v>49245.000000000058</v>
      </c>
      <c r="AG38" s="112">
        <f>AF38*5%</f>
        <v>2462.2500000000032</v>
      </c>
      <c r="AH38" s="112">
        <f>IF(AA38&gt;0,AA38,0)+AG38+IF(AB38&gt;0,AB38,0)</f>
        <v>13897.660000000003</v>
      </c>
      <c r="AI38" s="113">
        <f>IF((Y38-IF(Z38&gt;0,Z38,0)-IF(AA38&gt;0,AA38,0)-IF(AB38&gt;0,AB38,0))/(AC38-AD38-AE38)&gt;0,(Y38-IF(Z38&gt;0,Z38,0)-IF(AA38&gt;0,AA38,0)-IF(AB38&gt;0,AB38,0))/(AC38-AD38-AE38),0)</f>
        <v>0</v>
      </c>
      <c r="AJ38" s="105"/>
      <c r="AK38" s="115">
        <f>IF(AI38&lt;=0.05,1.5,0)</f>
        <v>1.5</v>
      </c>
      <c r="AL38" s="107">
        <f>AJ38+AK38</f>
        <v>1.5</v>
      </c>
      <c r="AM38" s="89"/>
      <c r="AN38" s="90"/>
      <c r="AO38" s="86">
        <f>AN38</f>
        <v>0</v>
      </c>
      <c r="AP38" s="91">
        <f>H38+Q38+X38+AL38+AO38</f>
        <v>4.5</v>
      </c>
    </row>
    <row r="39" spans="1:42" x14ac:dyDescent="0.25">
      <c r="A39" s="102" t="s">
        <v>85</v>
      </c>
      <c r="B39" s="103">
        <v>0</v>
      </c>
      <c r="C39" s="103">
        <v>17974.54</v>
      </c>
      <c r="D39" s="103">
        <v>0</v>
      </c>
      <c r="E39" s="104">
        <f t="shared" si="9"/>
        <v>0</v>
      </c>
      <c r="F39" s="105"/>
      <c r="G39" s="106">
        <f t="shared" si="33"/>
        <v>1</v>
      </c>
      <c r="H39" s="107">
        <f>F39+G39</f>
        <v>1</v>
      </c>
      <c r="I39" s="108">
        <v>3500</v>
      </c>
      <c r="J39" s="108">
        <v>907546.37</v>
      </c>
      <c r="K39" s="109">
        <v>736718.97</v>
      </c>
      <c r="L39" s="108">
        <v>116480</v>
      </c>
      <c r="M39" s="103">
        <v>0</v>
      </c>
      <c r="N39" s="104">
        <f t="shared" si="11"/>
        <v>6.4400504899958383E-2</v>
      </c>
      <c r="O39" s="105"/>
      <c r="P39" s="106">
        <f t="shared" si="34"/>
        <v>1</v>
      </c>
      <c r="Q39" s="107">
        <f>O39+P39</f>
        <v>1</v>
      </c>
      <c r="R39" s="116">
        <v>3.5</v>
      </c>
      <c r="S39" s="103">
        <v>925520.91</v>
      </c>
      <c r="T39" s="111">
        <v>263784.45</v>
      </c>
      <c r="U39" s="104">
        <f t="shared" si="12"/>
        <v>5.2891146424061331E-6</v>
      </c>
      <c r="V39" s="105"/>
      <c r="W39" s="106">
        <f t="shared" si="35"/>
        <v>1</v>
      </c>
      <c r="X39" s="107">
        <f t="shared" si="13"/>
        <v>1</v>
      </c>
      <c r="Y39" s="103">
        <f t="shared" si="14"/>
        <v>17974.54</v>
      </c>
      <c r="Z39" s="112"/>
      <c r="AA39" s="112">
        <v>17974.54</v>
      </c>
      <c r="AB39" s="112"/>
      <c r="AC39" s="112">
        <f t="shared" si="4"/>
        <v>907546.37</v>
      </c>
      <c r="AD39" s="112">
        <f t="shared" si="4"/>
        <v>736718.97</v>
      </c>
      <c r="AE39" s="112">
        <f t="shared" si="4"/>
        <v>116480</v>
      </c>
      <c r="AF39" s="112">
        <f t="shared" si="15"/>
        <v>54347.400000000023</v>
      </c>
      <c r="AG39" s="112">
        <f t="shared" si="44"/>
        <v>2717.3700000000013</v>
      </c>
      <c r="AH39" s="112">
        <f t="shared" si="18"/>
        <v>20691.910000000003</v>
      </c>
      <c r="AI39" s="113">
        <f t="shared" si="7"/>
        <v>0</v>
      </c>
      <c r="AJ39" s="114"/>
      <c r="AK39" s="115">
        <f>IF(AI39&lt;=0.05,1.5,0)</f>
        <v>1.5</v>
      </c>
      <c r="AL39" s="107">
        <f t="shared" si="8"/>
        <v>1.5</v>
      </c>
      <c r="AM39" s="89"/>
      <c r="AN39" s="90"/>
      <c r="AO39" s="86">
        <f t="shared" si="17"/>
        <v>0</v>
      </c>
      <c r="AP39" s="91">
        <f>H39+Q39+X39+AL39+AO39</f>
        <v>4.5</v>
      </c>
    </row>
    <row r="40" spans="1:42" ht="13.8" thickBot="1" x14ac:dyDescent="0.3">
      <c r="A40" s="102" t="s">
        <v>86</v>
      </c>
      <c r="B40" s="103">
        <v>0</v>
      </c>
      <c r="C40" s="103">
        <v>25191.02</v>
      </c>
      <c r="D40" s="103">
        <v>0</v>
      </c>
      <c r="E40" s="104">
        <f t="shared" si="9"/>
        <v>0</v>
      </c>
      <c r="F40" s="105"/>
      <c r="G40" s="106">
        <f>IF(E40&lt;=1.05,1,0)</f>
        <v>1</v>
      </c>
      <c r="H40" s="107">
        <f t="shared" si="0"/>
        <v>1</v>
      </c>
      <c r="I40" s="108">
        <v>0</v>
      </c>
      <c r="J40" s="108">
        <v>935988.22</v>
      </c>
      <c r="K40" s="109">
        <v>689553.22</v>
      </c>
      <c r="L40" s="108">
        <v>160497</v>
      </c>
      <c r="M40" s="103">
        <v>0</v>
      </c>
      <c r="N40" s="104">
        <f t="shared" si="11"/>
        <v>0</v>
      </c>
      <c r="O40" s="105"/>
      <c r="P40" s="106">
        <f>IF(N40&lt;=0.5,1,0)</f>
        <v>1</v>
      </c>
      <c r="Q40" s="107">
        <f t="shared" si="2"/>
        <v>1</v>
      </c>
      <c r="R40" s="116">
        <v>0</v>
      </c>
      <c r="S40" s="103">
        <v>987778.8</v>
      </c>
      <c r="T40" s="111">
        <v>382594.38</v>
      </c>
      <c r="U40" s="104">
        <f t="shared" si="12"/>
        <v>0</v>
      </c>
      <c r="V40" s="105"/>
      <c r="W40" s="106">
        <f>IF(U40&lt;=0.15,1,0)</f>
        <v>1</v>
      </c>
      <c r="X40" s="107">
        <f t="shared" si="13"/>
        <v>1</v>
      </c>
      <c r="Y40" s="103">
        <f t="shared" si="14"/>
        <v>25191.02</v>
      </c>
      <c r="Z40" s="112"/>
      <c r="AA40" s="112">
        <v>25191.02</v>
      </c>
      <c r="AB40" s="112"/>
      <c r="AC40" s="112">
        <f t="shared" si="4"/>
        <v>935988.22</v>
      </c>
      <c r="AD40" s="112">
        <f t="shared" si="4"/>
        <v>689553.22</v>
      </c>
      <c r="AE40" s="112">
        <f t="shared" si="4"/>
        <v>160497</v>
      </c>
      <c r="AF40" s="112">
        <f t="shared" si="15"/>
        <v>85938</v>
      </c>
      <c r="AG40" s="112">
        <f>AF40*10%</f>
        <v>8593.8000000000011</v>
      </c>
      <c r="AH40" s="112">
        <f t="shared" si="18"/>
        <v>33784.82</v>
      </c>
      <c r="AI40" s="113">
        <f t="shared" si="7"/>
        <v>0</v>
      </c>
      <c r="AJ40" s="105"/>
      <c r="AK40" s="115">
        <f>IF(AI40&lt;=0.05,1.5,0)</f>
        <v>1.5</v>
      </c>
      <c r="AL40" s="107">
        <f t="shared" si="8"/>
        <v>1.5</v>
      </c>
      <c r="AM40" s="89"/>
      <c r="AN40" s="90"/>
      <c r="AO40" s="86">
        <f t="shared" si="17"/>
        <v>0</v>
      </c>
      <c r="AP40" s="91">
        <f>H40+Q40+X40+AL40+AO40</f>
        <v>4.5</v>
      </c>
    </row>
    <row r="41" spans="1:42" ht="14.4" thickTop="1" thickBot="1" x14ac:dyDescent="0.3">
      <c r="A41" s="117" t="s">
        <v>87</v>
      </c>
      <c r="B41" s="118">
        <f>SUM(B10:B40)</f>
        <v>1780723.38</v>
      </c>
      <c r="C41" s="118">
        <f>SUM(C10:C40)</f>
        <v>1126356.8600000001</v>
      </c>
      <c r="D41" s="118">
        <f>SUM(D10:D40)</f>
        <v>1534703.04</v>
      </c>
      <c r="E41" s="119"/>
      <c r="F41" s="119"/>
      <c r="G41" s="119"/>
      <c r="H41" s="120"/>
      <c r="I41" s="121">
        <f>SUM(I10:I40)</f>
        <v>2838175.82</v>
      </c>
      <c r="J41" s="122">
        <f>SUM(J10:J40)</f>
        <v>39030440.159999996</v>
      </c>
      <c r="K41" s="122">
        <f>SUM(K10:K40)</f>
        <v>29474831.099999994</v>
      </c>
      <c r="L41" s="122">
        <f>SUM(L10:L40)</f>
        <v>3551655</v>
      </c>
      <c r="M41" s="119">
        <f>SUM(M10:M40)</f>
        <v>0</v>
      </c>
      <c r="N41" s="119"/>
      <c r="O41" s="119"/>
      <c r="P41" s="119"/>
      <c r="Q41" s="120"/>
      <c r="R41" s="123">
        <f>SUM(R10:R40)</f>
        <v>131671.44</v>
      </c>
      <c r="S41" s="119">
        <f>SUM(S10:S40)</f>
        <v>40552220.489999995</v>
      </c>
      <c r="T41" s="124">
        <f>SUM(T10:T40)</f>
        <v>12785593.290000003</v>
      </c>
      <c r="U41" s="119"/>
      <c r="V41" s="119"/>
      <c r="W41" s="119"/>
      <c r="X41" s="120"/>
      <c r="Y41" s="125">
        <f t="shared" ref="Y41:AE41" si="51">SUM(Y10:Y40)</f>
        <v>1126356.8600000001</v>
      </c>
      <c r="Z41" s="123">
        <f t="shared" si="51"/>
        <v>0</v>
      </c>
      <c r="AA41" s="123">
        <f t="shared" si="51"/>
        <v>880336.52000000025</v>
      </c>
      <c r="AB41" s="123">
        <f t="shared" si="51"/>
        <v>0</v>
      </c>
      <c r="AC41" s="123">
        <f t="shared" si="51"/>
        <v>39030440.159999996</v>
      </c>
      <c r="AD41" s="123">
        <f t="shared" si="51"/>
        <v>29474831.099999994</v>
      </c>
      <c r="AE41" s="123">
        <f t="shared" si="51"/>
        <v>3551655</v>
      </c>
      <c r="AF41" s="126"/>
      <c r="AG41" s="126"/>
      <c r="AH41" s="126"/>
      <c r="AI41" s="119"/>
      <c r="AJ41" s="119"/>
      <c r="AK41" s="119"/>
      <c r="AL41" s="119"/>
      <c r="AM41" s="127"/>
      <c r="AN41" s="119"/>
      <c r="AO41" s="120"/>
      <c r="AP41" s="128"/>
    </row>
    <row r="42" spans="1:42" ht="13.8" thickTop="1" x14ac:dyDescent="0.25"/>
  </sheetData>
  <mergeCells count="9">
    <mergeCell ref="B5:D5"/>
    <mergeCell ref="R5:T5"/>
    <mergeCell ref="Y5:AA5"/>
    <mergeCell ref="B1:H3"/>
    <mergeCell ref="A4:A7"/>
    <mergeCell ref="B4:H4"/>
    <mergeCell ref="I4:Q4"/>
    <mergeCell ref="R4:X4"/>
    <mergeCell ref="Y4:AL4"/>
  </mergeCells>
  <pageMargins left="0.19685039370078741" right="0.19685039370078741" top="0.35433070866141736" bottom="0.27559055118110237" header="0.31496062992125984" footer="0.31496062992125984"/>
  <pageSetup paperSize="9" scale="7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 1 кв.</vt:lpstr>
      <vt:lpstr>'за 1 кв.'!Заголовки_для_печати</vt:lpstr>
      <vt:lpstr>'за 1 кв.'!Область_печати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dcterms:created xsi:type="dcterms:W3CDTF">2023-07-28T11:57:18Z</dcterms:created>
  <dcterms:modified xsi:type="dcterms:W3CDTF">2023-07-28T12:02:17Z</dcterms:modified>
</cp:coreProperties>
</file>