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30660" windowHeight="13248"/>
  </bookViews>
  <sheets>
    <sheet name="за 2 кв." sheetId="1" r:id="rId1"/>
  </sheets>
  <definedNames>
    <definedName name="_xlnm.Print_Titles" localSheetId="0">'за 2 кв.'!$A:$A</definedName>
    <definedName name="_xlnm.Print_Area" localSheetId="0">'за 2 кв.'!$A$1:$AT$41</definedName>
  </definedNames>
  <calcPr calcId="145621" fullCalcOnLoad="1"/>
</workbook>
</file>

<file path=xl/calcChain.xml><?xml version="1.0" encoding="utf-8"?>
<calcChain xmlns="http://schemas.openxmlformats.org/spreadsheetml/2006/main">
  <c r="AB41" i="1" l="1"/>
  <c r="AA41" i="1"/>
  <c r="Z41" i="1"/>
  <c r="T41" i="1"/>
  <c r="S41" i="1"/>
  <c r="R41" i="1"/>
  <c r="M41" i="1"/>
  <c r="L41" i="1"/>
  <c r="K41" i="1"/>
  <c r="J41" i="1"/>
  <c r="I41" i="1"/>
  <c r="D41" i="1"/>
  <c r="C41" i="1"/>
  <c r="B41" i="1"/>
  <c r="BI40" i="1"/>
  <c r="BN40" i="1" s="1"/>
  <c r="AW40" i="1"/>
  <c r="BB40" i="1"/>
  <c r="BI39" i="1"/>
  <c r="BM39" i="1" s="1"/>
  <c r="AW39" i="1"/>
  <c r="BI38" i="1"/>
  <c r="BN38" i="1" s="1"/>
  <c r="AW38" i="1"/>
  <c r="BB38" i="1"/>
  <c r="BI37" i="1"/>
  <c r="BM37" i="1" s="1"/>
  <c r="AW37" i="1"/>
  <c r="BB37" i="1"/>
  <c r="BI36" i="1"/>
  <c r="BN36" i="1" s="1"/>
  <c r="AW36" i="1"/>
  <c r="BB36" i="1"/>
  <c r="BI35" i="1"/>
  <c r="BM35" i="1" s="1"/>
  <c r="AW35" i="1"/>
  <c r="BI34" i="1"/>
  <c r="BM34" i="1" s="1"/>
  <c r="AW34" i="1"/>
  <c r="BB34" i="1"/>
  <c r="BI33" i="1"/>
  <c r="BM33" i="1" s="1"/>
  <c r="AW33" i="1"/>
  <c r="BI32" i="1"/>
  <c r="BM32" i="1" s="1"/>
  <c r="AW32" i="1"/>
  <c r="BK31" i="1"/>
  <c r="BI31" i="1"/>
  <c r="AW31" i="1"/>
  <c r="BB31" i="1"/>
  <c r="BI30" i="1"/>
  <c r="BM30" i="1" s="1"/>
  <c r="AW30" i="1"/>
  <c r="BI29" i="1"/>
  <c r="BM29" i="1" s="1"/>
  <c r="AW29" i="1"/>
  <c r="BB29" i="1"/>
  <c r="BI28" i="1"/>
  <c r="BM28" i="1" s="1"/>
  <c r="AW28" i="1"/>
  <c r="BI27" i="1"/>
  <c r="BM27" i="1" s="1"/>
  <c r="AW27" i="1"/>
  <c r="BB27" i="1"/>
  <c r="BI26" i="1"/>
  <c r="BM26" i="1" s="1"/>
  <c r="AW26" i="1"/>
  <c r="BI25" i="1"/>
  <c r="BM25" i="1" s="1"/>
  <c r="AW25" i="1"/>
  <c r="BB25" i="1"/>
  <c r="BI24" i="1"/>
  <c r="BM24" i="1" s="1"/>
  <c r="AW24" i="1"/>
  <c r="BI23" i="1"/>
  <c r="BM23" i="1" s="1"/>
  <c r="AW23" i="1"/>
  <c r="BB23" i="1"/>
  <c r="BI22" i="1"/>
  <c r="BM22" i="1" s="1"/>
  <c r="AW22" i="1"/>
  <c r="BI21" i="1"/>
  <c r="BM21" i="1" s="1"/>
  <c r="AW21" i="1"/>
  <c r="BB21" i="1"/>
  <c r="BI20" i="1"/>
  <c r="BM20" i="1" s="1"/>
  <c r="AW20" i="1"/>
  <c r="BB20" i="1"/>
  <c r="BI19" i="1"/>
  <c r="BM19" i="1" s="1"/>
  <c r="AW19" i="1"/>
  <c r="BI18" i="1"/>
  <c r="BM18" i="1" s="1"/>
  <c r="AW18" i="1"/>
  <c r="BB18" i="1"/>
  <c r="BI17" i="1"/>
  <c r="BM17" i="1" s="1"/>
  <c r="AW17" i="1"/>
  <c r="BI16" i="1"/>
  <c r="BM16" i="1" s="1"/>
  <c r="AW16" i="1"/>
  <c r="BB16" i="1"/>
  <c r="BI15" i="1"/>
  <c r="BM15" i="1" s="1"/>
  <c r="AW15" i="1"/>
  <c r="BI14" i="1"/>
  <c r="BM14" i="1" s="1"/>
  <c r="AW14" i="1"/>
  <c r="BB14" i="1"/>
  <c r="BI13" i="1"/>
  <c r="BM13" i="1" s="1"/>
  <c r="AW13" i="1"/>
  <c r="BI12" i="1"/>
  <c r="BM12" i="1" s="1"/>
  <c r="AW12" i="1"/>
  <c r="BB12" i="1"/>
  <c r="BI11" i="1"/>
  <c r="BM11" i="1" s="1"/>
  <c r="AW11" i="1"/>
  <c r="BI10" i="1"/>
  <c r="BM10" i="1" s="1"/>
  <c r="AW10" i="1"/>
  <c r="AD41" i="1"/>
  <c r="Y41" i="1"/>
  <c r="BJ13" i="1" l="1"/>
  <c r="BJ11" i="1"/>
  <c r="BJ17" i="1"/>
  <c r="BN11" i="1"/>
  <c r="BN15" i="1"/>
  <c r="BN19" i="1"/>
  <c r="BN30" i="1"/>
  <c r="BN13" i="1"/>
  <c r="BJ15" i="1"/>
  <c r="BN17" i="1"/>
  <c r="BJ19" i="1"/>
  <c r="BJ30" i="1"/>
  <c r="AX12" i="1"/>
  <c r="AX14" i="1"/>
  <c r="AX16" i="1"/>
  <c r="BB11" i="1"/>
  <c r="BL11" i="1"/>
  <c r="BB13" i="1"/>
  <c r="BL13" i="1"/>
  <c r="BB15" i="1"/>
  <c r="BL15" i="1"/>
  <c r="AX18" i="1"/>
  <c r="BB17" i="1"/>
  <c r="BL17" i="1"/>
  <c r="BB19" i="1"/>
  <c r="BG19" i="1" s="1"/>
  <c r="BL19" i="1"/>
  <c r="BJ21" i="1"/>
  <c r="BN21" i="1"/>
  <c r="AX22" i="1"/>
  <c r="BB22" i="1"/>
  <c r="BJ23" i="1"/>
  <c r="BN23" i="1"/>
  <c r="AX24" i="1"/>
  <c r="BB24" i="1"/>
  <c r="BJ25" i="1"/>
  <c r="BN25" i="1"/>
  <c r="AX26" i="1"/>
  <c r="BB26" i="1"/>
  <c r="BJ27" i="1"/>
  <c r="BN27" i="1"/>
  <c r="AX28" i="1"/>
  <c r="BB28" i="1"/>
  <c r="BJ29" i="1"/>
  <c r="BN29" i="1"/>
  <c r="AX30" i="1"/>
  <c r="BB30" i="1"/>
  <c r="BG30" i="1" s="1"/>
  <c r="BL30" i="1"/>
  <c r="BB32" i="1"/>
  <c r="BJ32" i="1"/>
  <c r="BN32" i="1"/>
  <c r="AX33" i="1"/>
  <c r="BB33" i="1"/>
  <c r="BJ34" i="1"/>
  <c r="BN34" i="1"/>
  <c r="AX35" i="1"/>
  <c r="BB35" i="1"/>
  <c r="BJ37" i="1"/>
  <c r="BN37" i="1"/>
  <c r="BB39" i="1"/>
  <c r="BL21" i="1"/>
  <c r="BL23" i="1"/>
  <c r="BL25" i="1"/>
  <c r="BL27" i="1"/>
  <c r="BL29" i="1"/>
  <c r="BL32" i="1"/>
  <c r="BL34" i="1"/>
  <c r="AX36" i="1"/>
  <c r="BL37" i="1"/>
  <c r="AX40" i="1"/>
  <c r="AX38" i="1"/>
  <c r="BM42" i="1"/>
  <c r="BF12" i="1"/>
  <c r="BD12" i="1"/>
  <c r="BG12" i="1"/>
  <c r="BE12" i="1"/>
  <c r="BC12" i="1"/>
  <c r="BF14" i="1"/>
  <c r="BD14" i="1"/>
  <c r="BG14" i="1"/>
  <c r="BE14" i="1"/>
  <c r="BC14" i="1"/>
  <c r="BF16" i="1"/>
  <c r="BD16" i="1"/>
  <c r="BG16" i="1"/>
  <c r="BE16" i="1"/>
  <c r="BC16" i="1"/>
  <c r="BF18" i="1"/>
  <c r="BD18" i="1"/>
  <c r="BG18" i="1"/>
  <c r="BE18" i="1"/>
  <c r="BC18" i="1"/>
  <c r="AX11" i="1"/>
  <c r="BG11" i="1"/>
  <c r="BE11" i="1"/>
  <c r="BC11" i="1"/>
  <c r="BF11" i="1"/>
  <c r="BD11" i="1"/>
  <c r="AX13" i="1"/>
  <c r="BG13" i="1"/>
  <c r="BE13" i="1"/>
  <c r="BC13" i="1"/>
  <c r="BF13" i="1"/>
  <c r="BD13" i="1"/>
  <c r="AX15" i="1"/>
  <c r="BG15" i="1"/>
  <c r="BE15" i="1"/>
  <c r="BC15" i="1"/>
  <c r="BF15" i="1"/>
  <c r="BD15" i="1"/>
  <c r="AX17" i="1"/>
  <c r="BG17" i="1"/>
  <c r="BE17" i="1"/>
  <c r="BC17" i="1"/>
  <c r="BF17" i="1"/>
  <c r="BD17" i="1"/>
  <c r="AC41" i="1"/>
  <c r="AE41" i="1"/>
  <c r="AX10" i="1"/>
  <c r="BJ10" i="1"/>
  <c r="BL10" i="1"/>
  <c r="BN10" i="1"/>
  <c r="BK11" i="1"/>
  <c r="BJ12" i="1"/>
  <c r="BL12" i="1"/>
  <c r="BN12" i="1"/>
  <c r="BK13" i="1"/>
  <c r="BJ14" i="1"/>
  <c r="BL14" i="1"/>
  <c r="BN14" i="1"/>
  <c r="BK15" i="1"/>
  <c r="BJ16" i="1"/>
  <c r="BL16" i="1"/>
  <c r="BN16" i="1"/>
  <c r="BK17" i="1"/>
  <c r="BJ18" i="1"/>
  <c r="BL18" i="1"/>
  <c r="BN18" i="1"/>
  <c r="AX19" i="1"/>
  <c r="BC19" i="1"/>
  <c r="AX20" i="1"/>
  <c r="AX21" i="1"/>
  <c r="BG21" i="1"/>
  <c r="BE21" i="1"/>
  <c r="BC21" i="1"/>
  <c r="BF21" i="1"/>
  <c r="BD21" i="1"/>
  <c r="AX23" i="1"/>
  <c r="BG23" i="1"/>
  <c r="BE23" i="1"/>
  <c r="BC23" i="1"/>
  <c r="BF23" i="1"/>
  <c r="BD23" i="1"/>
  <c r="AX25" i="1"/>
  <c r="BG25" i="1"/>
  <c r="BE25" i="1"/>
  <c r="BC25" i="1"/>
  <c r="BF25" i="1"/>
  <c r="BD25" i="1"/>
  <c r="AX27" i="1"/>
  <c r="BG27" i="1"/>
  <c r="BE27" i="1"/>
  <c r="BC27" i="1"/>
  <c r="BF27" i="1"/>
  <c r="BD27" i="1"/>
  <c r="AX29" i="1"/>
  <c r="BG29" i="1"/>
  <c r="BE29" i="1"/>
  <c r="BC29" i="1"/>
  <c r="BF29" i="1"/>
  <c r="BD29" i="1"/>
  <c r="BG31" i="1"/>
  <c r="BE31" i="1"/>
  <c r="BC31" i="1"/>
  <c r="BF31" i="1"/>
  <c r="BD31" i="1"/>
  <c r="BB10" i="1"/>
  <c r="BK10" i="1"/>
  <c r="BK12" i="1"/>
  <c r="BK14" i="1"/>
  <c r="BK16" i="1"/>
  <c r="BK18" i="1"/>
  <c r="BF19" i="1"/>
  <c r="BD19" i="1"/>
  <c r="BE19" i="1"/>
  <c r="BF20" i="1"/>
  <c r="BD20" i="1"/>
  <c r="BG20" i="1"/>
  <c r="BE20" i="1"/>
  <c r="BC20" i="1"/>
  <c r="BF22" i="1"/>
  <c r="BD22" i="1"/>
  <c r="BG22" i="1"/>
  <c r="BE22" i="1"/>
  <c r="BC22" i="1"/>
  <c r="BF24" i="1"/>
  <c r="BD24" i="1"/>
  <c r="BG24" i="1"/>
  <c r="BE24" i="1"/>
  <c r="BC24" i="1"/>
  <c r="BF26" i="1"/>
  <c r="BD26" i="1"/>
  <c r="BG26" i="1"/>
  <c r="BE26" i="1"/>
  <c r="BC26" i="1"/>
  <c r="BF28" i="1"/>
  <c r="BD28" i="1"/>
  <c r="BG28" i="1"/>
  <c r="BE28" i="1"/>
  <c r="BC28" i="1"/>
  <c r="BK19" i="1"/>
  <c r="BJ20" i="1"/>
  <c r="BL20" i="1"/>
  <c r="BN20" i="1"/>
  <c r="BK21" i="1"/>
  <c r="BJ22" i="1"/>
  <c r="BL22" i="1"/>
  <c r="BN22" i="1"/>
  <c r="BK23" i="1"/>
  <c r="BJ24" i="1"/>
  <c r="BL24" i="1"/>
  <c r="BN24" i="1"/>
  <c r="BK25" i="1"/>
  <c r="BJ26" i="1"/>
  <c r="BL26" i="1"/>
  <c r="BN26" i="1"/>
  <c r="BK27" i="1"/>
  <c r="BJ28" i="1"/>
  <c r="BL28" i="1"/>
  <c r="BN28" i="1"/>
  <c r="BK29" i="1"/>
  <c r="BC30" i="1"/>
  <c r="AX31" i="1"/>
  <c r="BN31" i="1"/>
  <c r="BL31" i="1"/>
  <c r="BJ31" i="1"/>
  <c r="BM31" i="1"/>
  <c r="AX32" i="1"/>
  <c r="AX34" i="1"/>
  <c r="BG34" i="1"/>
  <c r="BE34" i="1"/>
  <c r="BC34" i="1"/>
  <c r="BF34" i="1"/>
  <c r="BD34" i="1"/>
  <c r="BG36" i="1"/>
  <c r="BE36" i="1"/>
  <c r="BC36" i="1"/>
  <c r="BF36" i="1"/>
  <c r="BD36" i="1"/>
  <c r="BK20" i="1"/>
  <c r="BK22" i="1"/>
  <c r="BK24" i="1"/>
  <c r="BK26" i="1"/>
  <c r="BK28" i="1"/>
  <c r="BF30" i="1"/>
  <c r="BD30" i="1"/>
  <c r="BE30" i="1"/>
  <c r="BG32" i="1"/>
  <c r="BE32" i="1"/>
  <c r="BC32" i="1"/>
  <c r="BF32" i="1"/>
  <c r="BD32" i="1"/>
  <c r="BF33" i="1"/>
  <c r="BD33" i="1"/>
  <c r="BG33" i="1"/>
  <c r="BE33" i="1"/>
  <c r="BC33" i="1"/>
  <c r="BF35" i="1"/>
  <c r="BD35" i="1"/>
  <c r="BG35" i="1"/>
  <c r="BE35" i="1"/>
  <c r="BC35" i="1"/>
  <c r="BK30" i="1"/>
  <c r="BK32" i="1"/>
  <c r="BJ33" i="1"/>
  <c r="BL33" i="1"/>
  <c r="BN33" i="1"/>
  <c r="BK34" i="1"/>
  <c r="BJ35" i="1"/>
  <c r="BL35" i="1"/>
  <c r="BN35" i="1"/>
  <c r="BF37" i="1"/>
  <c r="BD37" i="1"/>
  <c r="BG37" i="1"/>
  <c r="BE37" i="1"/>
  <c r="BC37" i="1"/>
  <c r="AX39" i="1"/>
  <c r="BF39" i="1"/>
  <c r="BD39" i="1"/>
  <c r="BG39" i="1"/>
  <c r="BE39" i="1"/>
  <c r="BC39" i="1"/>
  <c r="BK33" i="1"/>
  <c r="BK35" i="1"/>
  <c r="BG38" i="1"/>
  <c r="BE38" i="1"/>
  <c r="BC38" i="1"/>
  <c r="BF38" i="1"/>
  <c r="BD38" i="1"/>
  <c r="BG40" i="1"/>
  <c r="BE40" i="1"/>
  <c r="BC40" i="1"/>
  <c r="BF40" i="1"/>
  <c r="BD40" i="1"/>
  <c r="BK36" i="1"/>
  <c r="BM36" i="1"/>
  <c r="AX37" i="1"/>
  <c r="BK38" i="1"/>
  <c r="BM38" i="1"/>
  <c r="BJ39" i="1"/>
  <c r="BL39" i="1"/>
  <c r="BN39" i="1"/>
  <c r="BK40" i="1"/>
  <c r="BM40" i="1"/>
  <c r="BJ36" i="1"/>
  <c r="BL36" i="1"/>
  <c r="BK37" i="1"/>
  <c r="BJ38" i="1"/>
  <c r="BL38" i="1"/>
  <c r="BK39" i="1"/>
  <c r="BJ40" i="1"/>
  <c r="BL40" i="1"/>
  <c r="BM41" i="1" l="1"/>
  <c r="BF10" i="1"/>
  <c r="BD10" i="1"/>
  <c r="BG10" i="1"/>
  <c r="BE10" i="1"/>
  <c r="BC10" i="1"/>
  <c r="BN42" i="1"/>
  <c r="BN41" i="1"/>
  <c r="BJ42" i="1"/>
  <c r="BJ41" i="1"/>
  <c r="BK42" i="1"/>
  <c r="BK41" i="1"/>
  <c r="BL42" i="1"/>
  <c r="BL41" i="1"/>
  <c r="BE42" i="1" l="1"/>
  <c r="BE41" i="1"/>
  <c r="BD42" i="1"/>
  <c r="BD41" i="1"/>
  <c r="BC42" i="1"/>
  <c r="BC41" i="1"/>
  <c r="BG42" i="1"/>
  <c r="BG41" i="1"/>
  <c r="BF42" i="1"/>
  <c r="BF41" i="1"/>
</calcChain>
</file>

<file path=xl/sharedStrings.xml><?xml version="1.0" encoding="utf-8"?>
<sst xmlns="http://schemas.openxmlformats.org/spreadsheetml/2006/main" count="149" uniqueCount="108">
  <si>
    <t>Единица измерения: тыс.рублей, баллы</t>
  </si>
  <si>
    <t>c 22 года см. 107.1 пункт 9 (при низкой долговой устойчивости внезависимости от дотационности МО должны соблюдать ограничения по п.4 ст.136</t>
  </si>
  <si>
    <t>с 2023 дополнительное ограничение п.7 ст. 107</t>
  </si>
  <si>
    <t>Наименование МР (МО, ГО)</t>
  </si>
  <si>
    <t>P1</t>
  </si>
  <si>
    <t>P2</t>
  </si>
  <si>
    <t>P3</t>
  </si>
  <si>
    <t>P4</t>
  </si>
  <si>
    <t>P5.1</t>
  </si>
  <si>
    <t>P5.2</t>
  </si>
  <si>
    <t>P7</t>
  </si>
  <si>
    <r>
      <t xml:space="preserve">Объем заимствований муниципального образования в </t>
    </r>
    <r>
      <rPr>
        <b/>
        <sz val="10"/>
        <color indexed="10"/>
        <rFont val="Times New Roman"/>
        <family val="1"/>
        <charset val="204"/>
      </rPr>
      <t xml:space="preserve">текущем </t>
    </r>
    <r>
      <rPr>
        <sz val="10"/>
        <rFont val="Times New Roman"/>
        <family val="1"/>
        <charset val="204"/>
      </rPr>
      <t>финансовом году</t>
    </r>
  </si>
  <si>
    <t>Сумма, направленная в текущем финансовом году на финансирование дефицита местного бюджета</t>
  </si>
  <si>
    <t>Сумма, направленная в текущем финансовом году на погашение долговых обязательств бюджета муниципального образования</t>
  </si>
  <si>
    <t>Отношение объема заимствований муниципального образования в текущем финансовом году к сумме, направляемой в текущем финансовом году на финансирование дефицита местного бюджета и (или) погашение долговых обязательств муниципального образования (ст. 106 БК РФ)</t>
  </si>
  <si>
    <t>Нормативное значение</t>
  </si>
  <si>
    <t>Нормативное значение для муниципального образования, в отношении которого осуществляются меры, предусмотренные п.4 ст.136 БК РФ</t>
  </si>
  <si>
    <t>Количество баллов</t>
  </si>
  <si>
    <t>Объем муниципального долга</t>
  </si>
  <si>
    <t>Общий годовой объем доходов местного бюджета</t>
  </si>
  <si>
    <r>
      <t>Объем безвозмездных поступлений (</t>
    </r>
    <r>
      <rPr>
        <sz val="10"/>
        <color indexed="30"/>
        <rFont val="Times New Roman"/>
        <family val="1"/>
        <charset val="204"/>
      </rPr>
      <t>КБК 0002000000...</t>
    </r>
    <r>
      <rPr>
        <sz val="10"/>
        <rFont val="Times New Roman"/>
        <family val="1"/>
        <charset val="204"/>
      </rPr>
      <t>)</t>
    </r>
  </si>
  <si>
    <t>Объем поступлений по дополнительным нормативам</t>
  </si>
  <si>
    <t>Задолженность по бюджетным кредитам</t>
  </si>
  <si>
    <t>Отношение объема муниципального долга к общему годовому объему доходов местного бюджета без учета объема безвозмездных поступлений и поступлений налоговых доходов по дополнительным нормативам (ст. 107 БК РФ)</t>
  </si>
  <si>
    <t>Объем расходов местного бюджета на обслуживание муниципального долга</t>
  </si>
  <si>
    <t>Объем расходов местного бюджета</t>
  </si>
  <si>
    <t>Объем расходов, которые осуществляются за счет субвенций, предоставляемых из областного бюджета</t>
  </si>
  <si>
    <t>Отношение объема расходов на обслуживание муниципального долга к объему расходов местного бюджета, за исключением объема расходов, которые осуществляются за счет субвенций, предоставляемых из областного бюджета (ст. 111 БК РФ)</t>
  </si>
  <si>
    <t>Размер дефицита местного бюджета</t>
  </si>
  <si>
    <t xml:space="preserve">Объем поступлений от продажи акций и иных форм участия в капитале, находящихся в собственности муниципального
образования
</t>
  </si>
  <si>
    <t>Величина снижения остатков средств на счетах по учету средств местного бюджета</t>
  </si>
  <si>
    <t>Разница между полученными и погашенными муниципальным образованием бюджетными кредитами, предоставленными местному бюджету другими бюджетами бюджетной системы Российской Федерации</t>
  </si>
  <si>
    <t>Объем доходов местного бюджета</t>
  </si>
  <si>
    <t>Объем безвозмездных поступлений</t>
  </si>
  <si>
    <t>Объем налоговых поступлений по дополнительным нормативам</t>
  </si>
  <si>
    <t>Доходы без безвозмездных и доп нормативов</t>
  </si>
  <si>
    <t>5% или 10% от собственных доходов</t>
  </si>
  <si>
    <t>5% или 10% от собственных доходов + остатки (отрицательную разницу по бюджетным кредитам не берем, т.к. она не увеличивает, а снижает сумму допустимого дефицита)</t>
  </si>
  <si>
    <t>Отношение дефицита местного бюджета (с учетом допустимых превышений) к общему годовому объему доходов местного бюджета без учета объема безвозмездных поступлений и (или) поступлений налоговых доходов по дополнительным нормативам (ст. 92.1 БК РФ)</t>
  </si>
  <si>
    <t>Отношение утвержденного в местном бюджете годового объема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к расходам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исчисленным к установленному нормативу формирования данных расходов (ст. 136 БК РФ)</t>
  </si>
  <si>
    <t>Отношение утвержденного в местном бюджете годового объема расходов на содержание органов местного самоуправления, к расходам на содержание органов местного самоуправления по утвержденному нормативу (ст. 136 БК РФ)</t>
  </si>
  <si>
    <t>Выполнение условий подписанных муниципальными образованиями с  департаментом финансов Брянской области соглашений  о предоставлении бюджетных кредитов</t>
  </si>
  <si>
    <t>Итоговое значение</t>
  </si>
  <si>
    <t>Дотации</t>
  </si>
  <si>
    <t>Аi</t>
  </si>
  <si>
    <t>Бi</t>
  </si>
  <si>
    <t>Вi</t>
  </si>
  <si>
    <t>Р1 = Аi / (Бi + Вi),                                    если Бi &lt; 0, то Р1 = Аi / Вi</t>
  </si>
  <si>
    <t>≤1,0</t>
  </si>
  <si>
    <t>Гi</t>
  </si>
  <si>
    <t>Р2 = Аi / (Бi - Вi - Гi)</t>
  </si>
  <si>
    <t>≤0,5</t>
  </si>
  <si>
    <t>Р3 = Аi / (Бi - Вi)</t>
  </si>
  <si>
    <t>≤0,15</t>
  </si>
  <si>
    <t>Кi</t>
  </si>
  <si>
    <t>Дi</t>
  </si>
  <si>
    <t>Иi</t>
  </si>
  <si>
    <t>Р4 =  (Ai - Бi – Bi – Кi)/
(Гi -Дi - Иi), при Бi &gt; 0 и Bi &gt; 0, и Кi  &gt; 0
иначе Р4 = Ai/(Гi - Дi - Иi)</t>
  </si>
  <si>
    <t>≤0,10</t>
  </si>
  <si>
    <t>≤0,05</t>
  </si>
  <si>
    <t>Р5 = Ai/Бi</t>
  </si>
  <si>
    <t>план</t>
  </si>
  <si>
    <t>Доля</t>
  </si>
  <si>
    <t>если -, то 0</t>
  </si>
  <si>
    <t>до 10%</t>
  </si>
  <si>
    <t>от 10 до 30</t>
  </si>
  <si>
    <t>от 30 до 70</t>
  </si>
  <si>
    <t xml:space="preserve">от 70 до 90 </t>
  </si>
  <si>
    <t>свыше 90</t>
  </si>
  <si>
    <t>дотаций</t>
  </si>
  <si>
    <t>до 4,9%</t>
  </si>
  <si>
    <t>от 5 до 19,9</t>
  </si>
  <si>
    <t>от 20 до 49,9</t>
  </si>
  <si>
    <t xml:space="preserve">от 50 до 89,9 </t>
  </si>
  <si>
    <t>Гродской округ город Брянск</t>
  </si>
  <si>
    <t>Городской округ город Клинцы</t>
  </si>
  <si>
    <t>Новозыбковский городской округ</t>
  </si>
  <si>
    <t xml:space="preserve">Сельцовский городской округ  </t>
  </si>
  <si>
    <t xml:space="preserve">Городской округ город Фокино  </t>
  </si>
  <si>
    <t>Брасовский муниципальный район</t>
  </si>
  <si>
    <t>Брянский муниципальный район</t>
  </si>
  <si>
    <t>Выгоничский муниципальный район</t>
  </si>
  <si>
    <t>Гордеевский муниципальный район</t>
  </si>
  <si>
    <t>Дубровский муниципальный район</t>
  </si>
  <si>
    <t>Дятьковский муниципальный район</t>
  </si>
  <si>
    <t>Жирятинский муниципальный район</t>
  </si>
  <si>
    <t>Жуковский муниципальный округ</t>
  </si>
  <si>
    <t>Злынковский муниципальный район</t>
  </si>
  <si>
    <t>Карачевский муниципальный район</t>
  </si>
  <si>
    <t>Клетнянский муниципальный район</t>
  </si>
  <si>
    <t>Климовский муниципальный район</t>
  </si>
  <si>
    <t>Клинцовский муниципальный район</t>
  </si>
  <si>
    <t>Комаричский муниципальный район</t>
  </si>
  <si>
    <t>Красногорский муниципальный район</t>
  </si>
  <si>
    <t>Мглинский муниципальный район</t>
  </si>
  <si>
    <t>Навлинский муниципальный район</t>
  </si>
  <si>
    <t>Погарский муниципальный район</t>
  </si>
  <si>
    <t>Почепский муниципальный район</t>
  </si>
  <si>
    <t>Рогнединский муниципальный район</t>
  </si>
  <si>
    <t>Севский муниципальный район</t>
  </si>
  <si>
    <t>Стародубский муниципальный округ</t>
  </si>
  <si>
    <t>Суземский муниципальный район</t>
  </si>
  <si>
    <t>Суражский муниципальный район</t>
  </si>
  <si>
    <t>Трубчевский муниципальный район</t>
  </si>
  <si>
    <t>Унечский муниципальный район</t>
  </si>
  <si>
    <t>ИТОГО</t>
  </si>
  <si>
    <t>ГО</t>
  </si>
  <si>
    <t>Перечень индикаторов на соответствие плановых показателей бюджетов муниципальных районов (муниципальных округов, городских округов) требованиям Бюджетного кодекса Российской Федерации по состоянию на 01.07.2022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</si>
</sst>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_р_._-;\-* #,##0.00_р_._-;_-* &quot;-&quot;??_р_._-;_-@_-"/>
    <numFmt numFmtId="165" formatCode="#,##0.00_ ;[Red]\-#,##0.00\ "/>
    <numFmt numFmtId="166" formatCode="0.0"/>
    <numFmt numFmtId="167" formatCode="#,##0.0_ ;[Red]\-#,##0.0\ "/>
    <numFmt numFmtId="168" formatCode="_-* #,##0_р_._-;\-* #,##0_р_._-;_-* &quot;-&quot;??_р_._-;_-@_-"/>
    <numFmt numFmtId="169" formatCode="_-* #,##0.0_р_._-;\-* #,##0.0_р_._-;_-* &quot;-&quot;??_р_._-;_-@_-"/>
    <numFmt numFmtId="170" formatCode="#,##0.0"/>
    <numFmt numFmtId="171" formatCode="#,##0_ ;[Red]\-#,##0\ "/>
    <numFmt numFmtId="172" formatCode="0.000"/>
    <numFmt numFmtId="173" formatCode="0.0_ ;[Red]\-0.0\ "/>
    <numFmt numFmtId="174" formatCode="0.0%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i/>
      <u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8"/>
      <name val="Arial Cyr"/>
      <charset val="204"/>
    </font>
    <font>
      <b/>
      <sz val="7"/>
      <name val="Times New Roman"/>
      <family val="1"/>
      <charset val="204"/>
    </font>
    <font>
      <b/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0"/>
      <name val="Helv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49"/>
    <xf numFmtId="0" fontId="16" fillId="0" borderId="0"/>
  </cellStyleXfs>
  <cellXfs count="152">
    <xf numFmtId="0" fontId="0" fillId="0" borderId="0" xfId="0"/>
    <xf numFmtId="0" fontId="2" fillId="0" borderId="0" xfId="0" applyFont="1"/>
    <xf numFmtId="164" fontId="3" fillId="0" borderId="0" xfId="1" applyFont="1" applyAlignment="1">
      <alignment horizontal="center" wrapText="1"/>
    </xf>
    <xf numFmtId="0" fontId="2" fillId="0" borderId="0" xfId="0" applyFont="1" applyFill="1"/>
    <xf numFmtId="0" fontId="4" fillId="2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3" borderId="0" xfId="0" applyFont="1" applyFill="1"/>
    <xf numFmtId="0" fontId="0" fillId="0" borderId="0" xfId="0" applyFill="1"/>
    <xf numFmtId="0" fontId="0" fillId="3" borderId="0" xfId="0" applyFill="1"/>
    <xf numFmtId="0" fontId="2" fillId="0" borderId="0" xfId="0" applyFont="1" applyAlignment="1"/>
    <xf numFmtId="164" fontId="3" fillId="0" borderId="1" xfId="1" applyFont="1" applyBorder="1" applyAlignment="1">
      <alignment horizontal="center" wrapText="1"/>
    </xf>
    <xf numFmtId="165" fontId="0" fillId="0" borderId="0" xfId="0" applyNumberFormat="1" applyFill="1"/>
    <xf numFmtId="0" fontId="5" fillId="0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0" fillId="7" borderId="10" xfId="0" applyFill="1" applyBorder="1"/>
    <xf numFmtId="0" fontId="5" fillId="0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7" fillId="8" borderId="13" xfId="0" applyFont="1" applyFill="1" applyBorder="1" applyAlignment="1">
      <alignment horizontal="center"/>
    </xf>
    <xf numFmtId="0" fontId="7" fillId="8" borderId="14" xfId="0" applyFont="1" applyFill="1" applyBorder="1" applyAlignment="1"/>
    <xf numFmtId="0" fontId="7" fillId="8" borderId="15" xfId="0" applyFont="1" applyFill="1" applyBorder="1" applyAlignment="1"/>
    <xf numFmtId="0" fontId="7" fillId="8" borderId="16" xfId="0" applyFont="1" applyFill="1" applyBorder="1" applyAlignment="1"/>
    <xf numFmtId="0" fontId="2" fillId="0" borderId="17" xfId="0" applyFont="1" applyFill="1" applyBorder="1" applyAlignment="1"/>
    <xf numFmtId="0" fontId="2" fillId="0" borderId="15" xfId="0" applyFont="1" applyBorder="1" applyAlignment="1"/>
    <xf numFmtId="0" fontId="2" fillId="0" borderId="18" xfId="0" applyFont="1" applyBorder="1" applyAlignment="1"/>
    <xf numFmtId="0" fontId="2" fillId="0" borderId="13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7" fillId="8" borderId="18" xfId="0" applyFont="1" applyFill="1" applyBorder="1" applyAlignment="1"/>
    <xf numFmtId="0" fontId="7" fillId="9" borderId="19" xfId="0" applyFont="1" applyFill="1" applyBorder="1" applyAlignment="1">
      <alignment horizontal="center"/>
    </xf>
    <xf numFmtId="0" fontId="7" fillId="9" borderId="14" xfId="0" applyFont="1" applyFill="1" applyBorder="1" applyAlignment="1"/>
    <xf numFmtId="0" fontId="7" fillId="9" borderId="16" xfId="0" applyFont="1" applyFill="1" applyBorder="1" applyAlignment="1"/>
    <xf numFmtId="0" fontId="0" fillId="7" borderId="20" xfId="0" applyFill="1" applyBorder="1"/>
    <xf numFmtId="0" fontId="2" fillId="10" borderId="21" xfId="0" applyFont="1" applyFill="1" applyBorder="1" applyAlignment="1">
      <alignment horizontal="center" vertical="center" wrapText="1"/>
    </xf>
    <xf numFmtId="0" fontId="7" fillId="11" borderId="21" xfId="0" applyFont="1" applyFill="1" applyBorder="1" applyAlignment="1">
      <alignment horizontal="center" vertical="center" wrapText="1"/>
    </xf>
    <xf numFmtId="0" fontId="7" fillId="11" borderId="22" xfId="0" applyFont="1" applyFill="1" applyBorder="1" applyAlignment="1">
      <alignment horizontal="center" vertical="center" wrapText="1"/>
    </xf>
    <xf numFmtId="0" fontId="10" fillId="10" borderId="21" xfId="0" applyFont="1" applyFill="1" applyBorder="1" applyAlignment="1">
      <alignment horizontal="center" vertical="center" wrapText="1"/>
    </xf>
    <xf numFmtId="0" fontId="2" fillId="10" borderId="23" xfId="0" applyFont="1" applyFill="1" applyBorder="1" applyAlignment="1">
      <alignment horizontal="center" vertical="center" wrapText="1"/>
    </xf>
    <xf numFmtId="0" fontId="7" fillId="11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7" fillId="10" borderId="26" xfId="0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 wrapText="1"/>
    </xf>
    <xf numFmtId="0" fontId="7" fillId="12" borderId="26" xfId="0" applyFont="1" applyFill="1" applyBorder="1" applyAlignment="1">
      <alignment horizontal="center" vertical="center" wrapText="1"/>
    </xf>
    <xf numFmtId="0" fontId="7" fillId="10" borderId="28" xfId="0" applyFont="1" applyFill="1" applyBorder="1" applyAlignment="1">
      <alignment horizontal="center" vertical="center" wrapText="1"/>
    </xf>
    <xf numFmtId="166" fontId="7" fillId="10" borderId="27" xfId="0" applyNumberFormat="1" applyFont="1" applyFill="1" applyBorder="1" applyAlignment="1">
      <alignment horizontal="center" vertical="center" wrapText="1"/>
    </xf>
    <xf numFmtId="0" fontId="7" fillId="10" borderId="29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30" xfId="0" applyBorder="1"/>
    <xf numFmtId="0" fontId="0" fillId="0" borderId="31" xfId="0" applyFill="1" applyBorder="1"/>
    <xf numFmtId="0" fontId="0" fillId="0" borderId="0" xfId="0" applyFill="1" applyBorder="1"/>
    <xf numFmtId="167" fontId="0" fillId="0" borderId="0" xfId="0" applyNumberFormat="1" applyBorder="1"/>
    <xf numFmtId="0" fontId="12" fillId="0" borderId="31" xfId="0" applyFont="1" applyBorder="1" applyAlignment="1">
      <alignment horizontal="center"/>
    </xf>
    <xf numFmtId="0" fontId="0" fillId="0" borderId="24" xfId="0" applyBorder="1"/>
    <xf numFmtId="0" fontId="0" fillId="3" borderId="0" xfId="0" applyFill="1" applyAlignment="1">
      <alignment horizontal="center"/>
    </xf>
    <xf numFmtId="0" fontId="13" fillId="13" borderId="32" xfId="0" applyFont="1" applyFill="1" applyBorder="1" applyAlignment="1">
      <alignment horizontal="center"/>
    </xf>
    <xf numFmtId="0" fontId="13" fillId="13" borderId="26" xfId="0" applyFont="1" applyFill="1" applyBorder="1" applyAlignment="1">
      <alignment horizontal="center"/>
    </xf>
    <xf numFmtId="0" fontId="13" fillId="13" borderId="27" xfId="0" applyFont="1" applyFill="1" applyBorder="1" applyAlignment="1">
      <alignment horizontal="center"/>
    </xf>
    <xf numFmtId="0" fontId="13" fillId="13" borderId="33" xfId="0" applyFont="1" applyFill="1" applyBorder="1" applyAlignment="1">
      <alignment horizontal="center"/>
    </xf>
    <xf numFmtId="0" fontId="13" fillId="13" borderId="28" xfId="0" applyFont="1" applyFill="1" applyBorder="1" applyAlignment="1">
      <alignment horizontal="center"/>
    </xf>
    <xf numFmtId="0" fontId="7" fillId="13" borderId="26" xfId="0" applyFont="1" applyFill="1" applyBorder="1" applyAlignment="1">
      <alignment horizontal="center"/>
    </xf>
    <xf numFmtId="0" fontId="13" fillId="13" borderId="29" xfId="0" applyFont="1" applyFill="1" applyBorder="1" applyAlignment="1">
      <alignment horizontal="center"/>
    </xf>
    <xf numFmtId="17" fontId="0" fillId="3" borderId="0" xfId="0" applyNumberFormat="1" applyFill="1"/>
    <xf numFmtId="0" fontId="2" fillId="0" borderId="34" xfId="0" applyFont="1" applyBorder="1"/>
    <xf numFmtId="167" fontId="2" fillId="0" borderId="35" xfId="1" applyNumberFormat="1" applyFont="1" applyFill="1" applyBorder="1"/>
    <xf numFmtId="165" fontId="7" fillId="0" borderId="35" xfId="1" applyNumberFormat="1" applyFont="1" applyBorder="1"/>
    <xf numFmtId="168" fontId="2" fillId="0" borderId="36" xfId="1" applyNumberFormat="1" applyFont="1" applyBorder="1"/>
    <xf numFmtId="168" fontId="2" fillId="0" borderId="13" xfId="1" applyNumberFormat="1" applyFont="1" applyBorder="1"/>
    <xf numFmtId="169" fontId="7" fillId="0" borderId="37" xfId="1" applyNumberFormat="1" applyFont="1" applyBorder="1"/>
    <xf numFmtId="165" fontId="2" fillId="0" borderId="35" xfId="1" applyNumberFormat="1" applyFont="1" applyFill="1" applyBorder="1"/>
    <xf numFmtId="4" fontId="2" fillId="0" borderId="36" xfId="1" applyNumberFormat="1" applyFont="1" applyFill="1" applyBorder="1"/>
    <xf numFmtId="167" fontId="2" fillId="3" borderId="35" xfId="1" applyNumberFormat="1" applyFont="1" applyFill="1" applyBorder="1"/>
    <xf numFmtId="165" fontId="7" fillId="0" borderId="35" xfId="1" applyNumberFormat="1" applyFont="1" applyFill="1" applyBorder="1"/>
    <xf numFmtId="167" fontId="2" fillId="0" borderId="38" xfId="1" applyNumberFormat="1" applyFont="1" applyFill="1" applyBorder="1"/>
    <xf numFmtId="170" fontId="2" fillId="0" borderId="36" xfId="1" applyNumberFormat="1" applyFont="1" applyFill="1" applyBorder="1"/>
    <xf numFmtId="171" fontId="2" fillId="0" borderId="13" xfId="1" applyNumberFormat="1" applyFont="1" applyFill="1" applyBorder="1"/>
    <xf numFmtId="167" fontId="2" fillId="0" borderId="13" xfId="1" applyNumberFormat="1" applyFont="1" applyFill="1" applyBorder="1"/>
    <xf numFmtId="167" fontId="2" fillId="0" borderId="13" xfId="1" applyNumberFormat="1" applyFont="1" applyBorder="1"/>
    <xf numFmtId="172" fontId="7" fillId="0" borderId="13" xfId="1" applyNumberFormat="1" applyFont="1" applyBorder="1"/>
    <xf numFmtId="169" fontId="2" fillId="0" borderId="36" xfId="1" applyNumberFormat="1" applyFont="1" applyFill="1" applyBorder="1"/>
    <xf numFmtId="168" fontId="2" fillId="0" borderId="13" xfId="1" applyNumberFormat="1" applyFont="1" applyFill="1" applyBorder="1"/>
    <xf numFmtId="169" fontId="7" fillId="0" borderId="37" xfId="1" applyNumberFormat="1" applyFont="1" applyFill="1" applyBorder="1"/>
    <xf numFmtId="2" fontId="7" fillId="0" borderId="13" xfId="1" applyNumberFormat="1" applyFont="1" applyBorder="1"/>
    <xf numFmtId="169" fontId="2" fillId="0" borderId="36" xfId="1" applyNumberFormat="1" applyFont="1" applyBorder="1"/>
    <xf numFmtId="173" fontId="7" fillId="0" borderId="13" xfId="1" applyNumberFormat="1" applyFont="1" applyBorder="1"/>
    <xf numFmtId="166" fontId="2" fillId="0" borderId="19" xfId="1" applyNumberFormat="1" applyFont="1" applyFill="1" applyBorder="1" applyAlignment="1">
      <alignment horizontal="center"/>
    </xf>
    <xf numFmtId="169" fontId="2" fillId="0" borderId="36" xfId="1" applyNumberFormat="1" applyFont="1" applyFill="1" applyBorder="1" applyAlignment="1">
      <alignment horizontal="center"/>
    </xf>
    <xf numFmtId="169" fontId="7" fillId="0" borderId="40" xfId="1" applyNumberFormat="1" applyFont="1" applyBorder="1"/>
    <xf numFmtId="166" fontId="2" fillId="0" borderId="0" xfId="0" applyNumberFormat="1" applyFont="1"/>
    <xf numFmtId="174" fontId="1" fillId="3" borderId="0" xfId="2" applyNumberFormat="1" applyFont="1" applyFill="1"/>
    <xf numFmtId="0" fontId="7" fillId="0" borderId="0" xfId="0" applyFont="1"/>
    <xf numFmtId="0" fontId="2" fillId="0" borderId="41" xfId="0" applyFont="1" applyBorder="1"/>
    <xf numFmtId="168" fontId="2" fillId="0" borderId="36" xfId="1" applyNumberFormat="1" applyFont="1" applyFill="1" applyBorder="1"/>
    <xf numFmtId="167" fontId="2" fillId="0" borderId="39" xfId="1" applyNumberFormat="1" applyFont="1" applyFill="1" applyBorder="1"/>
    <xf numFmtId="2" fontId="7" fillId="0" borderId="13" xfId="1" applyNumberFormat="1" applyFont="1" applyFill="1" applyBorder="1"/>
    <xf numFmtId="0" fontId="2" fillId="0" borderId="41" xfId="0" applyFont="1" applyFill="1" applyBorder="1"/>
    <xf numFmtId="172" fontId="7" fillId="0" borderId="13" xfId="1" applyNumberFormat="1" applyFont="1" applyFill="1" applyBorder="1"/>
    <xf numFmtId="169" fontId="2" fillId="0" borderId="13" xfId="1" applyNumberFormat="1" applyFont="1" applyFill="1" applyBorder="1"/>
    <xf numFmtId="173" fontId="7" fillId="0" borderId="13" xfId="1" applyNumberFormat="1" applyFont="1" applyFill="1" applyBorder="1"/>
    <xf numFmtId="167" fontId="2" fillId="0" borderId="35" xfId="1" applyNumberFormat="1" applyFont="1" applyBorder="1"/>
    <xf numFmtId="165" fontId="2" fillId="0" borderId="35" xfId="1" applyNumberFormat="1" applyFont="1" applyBorder="1"/>
    <xf numFmtId="167" fontId="2" fillId="0" borderId="39" xfId="1" applyNumberFormat="1" applyFont="1" applyBorder="1"/>
    <xf numFmtId="172" fontId="7" fillId="3" borderId="13" xfId="1" applyNumberFormat="1" applyFont="1" applyFill="1" applyBorder="1"/>
    <xf numFmtId="169" fontId="7" fillId="3" borderId="40" xfId="1" applyNumberFormat="1" applyFont="1" applyFill="1" applyBorder="1"/>
    <xf numFmtId="0" fontId="2" fillId="14" borderId="41" xfId="0" applyFont="1" applyFill="1" applyBorder="1"/>
    <xf numFmtId="167" fontId="2" fillId="14" borderId="35" xfId="1" applyNumberFormat="1" applyFont="1" applyFill="1" applyBorder="1"/>
    <xf numFmtId="165" fontId="7" fillId="14" borderId="35" xfId="1" applyNumberFormat="1" applyFont="1" applyFill="1" applyBorder="1"/>
    <xf numFmtId="168" fontId="2" fillId="14" borderId="36" xfId="1" applyNumberFormat="1" applyFont="1" applyFill="1" applyBorder="1"/>
    <xf numFmtId="168" fontId="2" fillId="14" borderId="13" xfId="1" applyNumberFormat="1" applyFont="1" applyFill="1" applyBorder="1"/>
    <xf numFmtId="169" fontId="7" fillId="14" borderId="37" xfId="1" applyNumberFormat="1" applyFont="1" applyFill="1" applyBorder="1"/>
    <xf numFmtId="165" fontId="2" fillId="14" borderId="35" xfId="1" applyNumberFormat="1" applyFont="1" applyFill="1" applyBorder="1"/>
    <xf numFmtId="4" fontId="2" fillId="14" borderId="36" xfId="1" applyNumberFormat="1" applyFont="1" applyFill="1" applyBorder="1"/>
    <xf numFmtId="167" fontId="2" fillId="14" borderId="19" xfId="1" applyNumberFormat="1" applyFont="1" applyFill="1" applyBorder="1"/>
    <xf numFmtId="170" fontId="2" fillId="14" borderId="36" xfId="1" applyNumberFormat="1" applyFont="1" applyFill="1" applyBorder="1"/>
    <xf numFmtId="167" fontId="2" fillId="14" borderId="13" xfId="1" applyNumberFormat="1" applyFont="1" applyFill="1" applyBorder="1"/>
    <xf numFmtId="172" fontId="7" fillId="14" borderId="13" xfId="1" applyNumberFormat="1" applyFont="1" applyFill="1" applyBorder="1"/>
    <xf numFmtId="169" fontId="2" fillId="14" borderId="36" xfId="1" applyNumberFormat="1" applyFont="1" applyFill="1" applyBorder="1"/>
    <xf numFmtId="169" fontId="2" fillId="14" borderId="13" xfId="1" applyNumberFormat="1" applyFont="1" applyFill="1" applyBorder="1"/>
    <xf numFmtId="2" fontId="7" fillId="14" borderId="13" xfId="1" applyNumberFormat="1" applyFont="1" applyFill="1" applyBorder="1"/>
    <xf numFmtId="173" fontId="7" fillId="14" borderId="13" xfId="1" applyNumberFormat="1" applyFont="1" applyFill="1" applyBorder="1"/>
    <xf numFmtId="169" fontId="7" fillId="14" borderId="40" xfId="1" applyNumberFormat="1" applyFont="1" applyFill="1" applyBorder="1"/>
    <xf numFmtId="169" fontId="7" fillId="0" borderId="40" xfId="1" applyNumberFormat="1" applyFont="1" applyFill="1" applyBorder="1"/>
    <xf numFmtId="167" fontId="2" fillId="14" borderId="39" xfId="1" applyNumberFormat="1" applyFont="1" applyFill="1" applyBorder="1"/>
    <xf numFmtId="166" fontId="2" fillId="0" borderId="0" xfId="0" applyNumberFormat="1" applyFont="1" applyFill="1"/>
    <xf numFmtId="174" fontId="1" fillId="0" borderId="0" xfId="2" applyNumberFormat="1" applyFont="1" applyFill="1"/>
    <xf numFmtId="0" fontId="7" fillId="0" borderId="0" xfId="0" applyFont="1" applyFill="1"/>
    <xf numFmtId="0" fontId="7" fillId="13" borderId="42" xfId="0" applyFont="1" applyFill="1" applyBorder="1" applyProtection="1"/>
    <xf numFmtId="168" fontId="7" fillId="13" borderId="43" xfId="1" applyNumberFormat="1" applyFont="1" applyFill="1" applyBorder="1" applyAlignment="1">
      <alignment horizontal="center"/>
    </xf>
    <xf numFmtId="168" fontId="7" fillId="13" borderId="44" xfId="1" applyNumberFormat="1" applyFont="1" applyFill="1" applyBorder="1" applyAlignment="1">
      <alignment horizontal="center"/>
    </xf>
    <xf numFmtId="168" fontId="7" fillId="13" borderId="45" xfId="1" applyNumberFormat="1" applyFont="1" applyFill="1" applyBorder="1" applyAlignment="1">
      <alignment horizontal="center"/>
    </xf>
    <xf numFmtId="165" fontId="7" fillId="13" borderId="44" xfId="1" applyNumberFormat="1" applyFont="1" applyFill="1" applyBorder="1" applyAlignment="1">
      <alignment horizontal="center"/>
    </xf>
    <xf numFmtId="164" fontId="7" fillId="13" borderId="44" xfId="1" applyNumberFormat="1" applyFont="1" applyFill="1" applyBorder="1" applyAlignment="1">
      <alignment horizontal="center"/>
    </xf>
    <xf numFmtId="169" fontId="7" fillId="13" borderId="46" xfId="1" applyNumberFormat="1" applyFont="1" applyFill="1" applyBorder="1" applyAlignment="1">
      <alignment horizontal="center"/>
    </xf>
    <xf numFmtId="169" fontId="7" fillId="13" borderId="44" xfId="1" applyNumberFormat="1" applyFont="1" applyFill="1" applyBorder="1" applyAlignment="1">
      <alignment horizontal="center"/>
    </xf>
    <xf numFmtId="169" fontId="7" fillId="13" borderId="47" xfId="1" applyNumberFormat="1" applyFont="1" applyFill="1" applyBorder="1" applyAlignment="1">
      <alignment horizontal="center"/>
    </xf>
    <xf numFmtId="168" fontId="7" fillId="13" borderId="47" xfId="1" applyNumberFormat="1" applyFont="1" applyFill="1" applyBorder="1" applyAlignment="1">
      <alignment horizontal="center"/>
    </xf>
    <xf numFmtId="168" fontId="7" fillId="13" borderId="46" xfId="1" applyNumberFormat="1" applyFont="1" applyFill="1" applyBorder="1" applyAlignment="1">
      <alignment horizontal="center"/>
    </xf>
    <xf numFmtId="168" fontId="7" fillId="13" borderId="48" xfId="1" applyNumberFormat="1" applyFont="1" applyFill="1" applyBorder="1" applyAlignment="1">
      <alignment horizontal="center"/>
    </xf>
    <xf numFmtId="0" fontId="0" fillId="15" borderId="0" xfId="0" applyFill="1"/>
    <xf numFmtId="0" fontId="14" fillId="15" borderId="0" xfId="0" applyFont="1" applyFill="1"/>
    <xf numFmtId="164" fontId="0" fillId="0" borderId="0" xfId="0" applyNumberFormat="1"/>
  </cellXfs>
  <cellStyles count="5">
    <cellStyle name="xl24" xfId="3"/>
    <cellStyle name="Обычный" xfId="0" builtinId="0"/>
    <cellStyle name="Процентный 2" xfId="2"/>
    <cellStyle name="Стиль 1" xfId="4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tabSelected="1" zoomScale="90" zoomScaleNormal="90" zoomScaleSheetLayoutView="70" workbookViewId="0">
      <pane xSplit="1" ySplit="10" topLeftCell="B14" activePane="bottomRight" state="frozen"/>
      <selection activeCell="A4" sqref="A4:A7"/>
      <selection pane="topRight" activeCell="A4" sqref="A4:A7"/>
      <selection pane="bottomLeft" activeCell="A4" sqref="A4:A7"/>
      <selection pane="bottomRight" activeCell="B4" sqref="B4:H4"/>
    </sheetView>
  </sheetViews>
  <sheetFormatPr defaultColWidth="9.109375" defaultRowHeight="13.2" x14ac:dyDescent="0.25"/>
  <cols>
    <col min="1" max="1" width="30.21875" customWidth="1"/>
    <col min="2" max="2" width="22" customWidth="1"/>
    <col min="3" max="3" width="20.33203125" customWidth="1"/>
    <col min="4" max="4" width="20.109375" customWidth="1"/>
    <col min="5" max="5" width="32.88671875" customWidth="1"/>
    <col min="6" max="6" width="17.88671875" customWidth="1"/>
    <col min="7" max="7" width="23.6640625" customWidth="1"/>
    <col min="8" max="8" width="15.77734375" customWidth="1"/>
    <col min="9" max="10" width="20.109375" customWidth="1"/>
    <col min="11" max="11" width="17.6640625" customWidth="1"/>
    <col min="12" max="12" width="17.44140625" customWidth="1"/>
    <col min="13" max="13" width="12.88671875" customWidth="1"/>
    <col min="14" max="14" width="19.5546875" customWidth="1"/>
    <col min="15" max="15" width="16.6640625" customWidth="1"/>
    <col min="16" max="16" width="17.109375" customWidth="1"/>
    <col min="17" max="17" width="15.77734375" customWidth="1"/>
    <col min="18" max="18" width="21.5546875" customWidth="1"/>
    <col min="19" max="19" width="25.33203125" customWidth="1"/>
    <col min="20" max="20" width="24.33203125" customWidth="1"/>
    <col min="21" max="21" width="29.6640625" customWidth="1"/>
    <col min="22" max="22" width="18" customWidth="1"/>
    <col min="23" max="23" width="23.6640625" customWidth="1"/>
    <col min="24" max="24" width="14" customWidth="1"/>
    <col min="25" max="25" width="16.77734375" customWidth="1"/>
    <col min="26" max="26" width="15.109375" customWidth="1"/>
    <col min="27" max="27" width="16.21875" customWidth="1"/>
    <col min="28" max="28" width="20.6640625" hidden="1" customWidth="1"/>
    <col min="29" max="29" width="14.88671875" customWidth="1"/>
    <col min="30" max="30" width="15.109375" customWidth="1"/>
    <col min="31" max="31" width="14" customWidth="1"/>
    <col min="32" max="32" width="15.33203125" hidden="1" customWidth="1"/>
    <col min="33" max="33" width="20.33203125" hidden="1" customWidth="1"/>
    <col min="34" max="34" width="1.21875" hidden="1" customWidth="1"/>
    <col min="35" max="35" width="25.44140625" customWidth="1"/>
    <col min="36" max="36" width="12.77734375" customWidth="1"/>
    <col min="37" max="37" width="16" customWidth="1"/>
    <col min="38" max="38" width="13.109375" customWidth="1"/>
    <col min="39" max="39" width="46" customWidth="1"/>
    <col min="40" max="40" width="16.88671875" customWidth="1"/>
    <col min="41" max="41" width="21.109375" customWidth="1"/>
    <col min="42" max="42" width="20.44140625" customWidth="1"/>
    <col min="43" max="43" width="31.5546875" customWidth="1"/>
    <col min="44" max="44" width="15.21875" customWidth="1"/>
    <col min="45" max="45" width="24" customWidth="1"/>
    <col min="46" max="46" width="16.21875" customWidth="1"/>
    <col min="47" max="48" width="17.88671875" hidden="1" customWidth="1"/>
    <col min="49" max="49" width="14.88671875" hidden="1" customWidth="1"/>
    <col min="50" max="50" width="13.88671875" customWidth="1"/>
    <col min="51" max="51" width="9.109375" style="9"/>
    <col min="52" max="52" width="13.88671875" hidden="1" customWidth="1"/>
    <col min="53" max="55" width="0" style="9" hidden="1" customWidth="1"/>
    <col min="56" max="58" width="12.33203125" style="9" hidden="1" customWidth="1"/>
    <col min="59" max="59" width="11" style="9" hidden="1" customWidth="1"/>
    <col min="60" max="62" width="0" style="9" hidden="1" customWidth="1"/>
    <col min="63" max="63" width="12.33203125" style="9" hidden="1" customWidth="1"/>
    <col min="64" max="64" width="12.88671875" style="9" hidden="1" customWidth="1"/>
    <col min="65" max="65" width="13" style="9" hidden="1" customWidth="1"/>
    <col min="66" max="66" width="11" style="9" hidden="1" customWidth="1"/>
    <col min="67" max="16384" width="9.109375" style="9"/>
  </cols>
  <sheetData>
    <row r="1" spans="1:66" s="7" customFormat="1" ht="16.5" customHeight="1" x14ac:dyDescent="0.25">
      <c r="A1" s="1"/>
      <c r="B1" s="2" t="s">
        <v>107</v>
      </c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>
        <v>1000</v>
      </c>
      <c r="U1" s="3"/>
      <c r="V1" s="3"/>
      <c r="W1" s="3"/>
      <c r="X1" s="3"/>
      <c r="Y1" s="3"/>
      <c r="Z1" s="3"/>
      <c r="AA1" s="4"/>
      <c r="AB1" s="3"/>
      <c r="AC1" s="3"/>
      <c r="AD1" s="3"/>
      <c r="AE1" s="3"/>
      <c r="AF1" s="3"/>
      <c r="AG1" s="3"/>
      <c r="AH1" s="3"/>
      <c r="AI1" s="3"/>
      <c r="AJ1" s="3"/>
      <c r="AK1" s="3"/>
      <c r="AL1" s="5"/>
      <c r="AM1" s="6"/>
      <c r="AN1" s="6"/>
      <c r="AO1" s="5"/>
      <c r="AP1" s="3"/>
      <c r="AQ1" s="6"/>
      <c r="AR1" s="6"/>
      <c r="AS1" s="5"/>
      <c r="AT1" s="1"/>
      <c r="AX1" s="1"/>
      <c r="AZ1" s="1"/>
    </row>
    <row r="2" spans="1:66" ht="12.75" hidden="1" customHeight="1" x14ac:dyDescent="0.25">
      <c r="B2" s="2"/>
      <c r="C2" s="2"/>
      <c r="D2" s="2"/>
      <c r="E2" s="2"/>
      <c r="F2" s="2"/>
      <c r="G2" s="2"/>
      <c r="H2" s="2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Y2" s="7"/>
      <c r="AZ2" s="1"/>
    </row>
    <row r="3" spans="1:66" ht="13.8" customHeight="1" thickBot="1" x14ac:dyDescent="0.3">
      <c r="A3" s="10" t="s">
        <v>0</v>
      </c>
      <c r="B3" s="11"/>
      <c r="C3" s="11"/>
      <c r="D3" s="11"/>
      <c r="E3" s="11"/>
      <c r="F3" s="11"/>
      <c r="G3" s="11"/>
      <c r="H3" s="11"/>
      <c r="I3" s="8" t="s">
        <v>1</v>
      </c>
      <c r="J3" s="8"/>
      <c r="K3" s="12"/>
      <c r="L3" s="8"/>
      <c r="M3" s="8"/>
      <c r="N3" s="8"/>
      <c r="O3" s="8"/>
      <c r="P3" s="8"/>
      <c r="Q3" s="8"/>
      <c r="R3" s="8" t="s">
        <v>2</v>
      </c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Y3" s="7"/>
      <c r="AZ3" s="1"/>
    </row>
    <row r="4" spans="1:66" ht="13.5" customHeight="1" thickTop="1" x14ac:dyDescent="0.25">
      <c r="A4" s="13" t="s">
        <v>3</v>
      </c>
      <c r="B4" s="14"/>
      <c r="C4" s="15"/>
      <c r="D4" s="15"/>
      <c r="E4" s="15"/>
      <c r="F4" s="15"/>
      <c r="G4" s="15"/>
      <c r="H4" s="16"/>
      <c r="I4" s="17"/>
      <c r="J4" s="18"/>
      <c r="K4" s="18"/>
      <c r="L4" s="18"/>
      <c r="M4" s="18"/>
      <c r="N4" s="18"/>
      <c r="O4" s="18"/>
      <c r="P4" s="18"/>
      <c r="Q4" s="19"/>
      <c r="R4" s="17"/>
      <c r="S4" s="18"/>
      <c r="T4" s="18"/>
      <c r="U4" s="18"/>
      <c r="V4" s="18"/>
      <c r="W4" s="18"/>
      <c r="X4" s="19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20"/>
      <c r="AM4" s="18"/>
      <c r="AN4" s="18"/>
      <c r="AO4" s="18"/>
      <c r="AP4" s="20"/>
      <c r="AQ4" s="18"/>
      <c r="AR4" s="18"/>
      <c r="AS4" s="18"/>
      <c r="AT4" s="20"/>
      <c r="AU4" s="21"/>
      <c r="AV4" s="22"/>
      <c r="AW4" s="23"/>
      <c r="AX4" s="24"/>
      <c r="AY4" s="7"/>
      <c r="AZ4" s="1"/>
    </row>
    <row r="5" spans="1:66" ht="13.5" customHeight="1" thickBot="1" x14ac:dyDescent="0.3">
      <c r="A5" s="25"/>
      <c r="B5" s="26"/>
      <c r="C5" s="27"/>
      <c r="D5" s="27"/>
      <c r="E5" s="28" t="s">
        <v>4</v>
      </c>
      <c r="F5" s="29"/>
      <c r="G5" s="30"/>
      <c r="H5" s="31"/>
      <c r="I5" s="32"/>
      <c r="J5" s="33"/>
      <c r="K5" s="34"/>
      <c r="L5" s="35"/>
      <c r="M5" s="36"/>
      <c r="N5" s="28" t="s">
        <v>5</v>
      </c>
      <c r="O5" s="29"/>
      <c r="P5" s="30"/>
      <c r="Q5" s="31"/>
      <c r="R5" s="37"/>
      <c r="S5" s="27"/>
      <c r="T5" s="27"/>
      <c r="U5" s="28" t="s">
        <v>6</v>
      </c>
      <c r="V5" s="29"/>
      <c r="W5" s="30"/>
      <c r="X5" s="31"/>
      <c r="Y5" s="38"/>
      <c r="Z5" s="27"/>
      <c r="AA5" s="27"/>
      <c r="AB5" s="36"/>
      <c r="AC5" s="36"/>
      <c r="AD5" s="36"/>
      <c r="AE5" s="36"/>
      <c r="AF5" s="36"/>
      <c r="AG5" s="36"/>
      <c r="AH5" s="36"/>
      <c r="AI5" s="28" t="s">
        <v>7</v>
      </c>
      <c r="AJ5" s="29"/>
      <c r="AK5" s="30"/>
      <c r="AL5" s="39"/>
      <c r="AM5" s="28" t="s">
        <v>8</v>
      </c>
      <c r="AN5" s="29"/>
      <c r="AO5" s="30"/>
      <c r="AP5" s="39"/>
      <c r="AQ5" s="28" t="s">
        <v>9</v>
      </c>
      <c r="AR5" s="29"/>
      <c r="AS5" s="30"/>
      <c r="AT5" s="39"/>
      <c r="AU5" s="40" t="s">
        <v>10</v>
      </c>
      <c r="AV5" s="41"/>
      <c r="AW5" s="42"/>
      <c r="AX5" s="43"/>
      <c r="AY5" s="7"/>
      <c r="AZ5" s="1"/>
    </row>
    <row r="6" spans="1:66" ht="159.75" customHeight="1" thickBot="1" x14ac:dyDescent="0.3">
      <c r="A6" s="25"/>
      <c r="B6" s="44" t="s">
        <v>11</v>
      </c>
      <c r="C6" s="44" t="s">
        <v>12</v>
      </c>
      <c r="D6" s="44" t="s">
        <v>13</v>
      </c>
      <c r="E6" s="44" t="s">
        <v>14</v>
      </c>
      <c r="F6" s="45" t="s">
        <v>15</v>
      </c>
      <c r="G6" s="45" t="s">
        <v>16</v>
      </c>
      <c r="H6" s="46" t="s">
        <v>17</v>
      </c>
      <c r="I6" s="44" t="s">
        <v>18</v>
      </c>
      <c r="J6" s="44" t="s">
        <v>19</v>
      </c>
      <c r="K6" s="44" t="s">
        <v>20</v>
      </c>
      <c r="L6" s="44" t="s">
        <v>21</v>
      </c>
      <c r="M6" s="44" t="s">
        <v>22</v>
      </c>
      <c r="N6" s="44" t="s">
        <v>23</v>
      </c>
      <c r="O6" s="45" t="s">
        <v>15</v>
      </c>
      <c r="P6" s="45" t="s">
        <v>16</v>
      </c>
      <c r="Q6" s="46" t="s">
        <v>17</v>
      </c>
      <c r="R6" s="44" t="s">
        <v>24</v>
      </c>
      <c r="S6" s="44" t="s">
        <v>25</v>
      </c>
      <c r="T6" s="44" t="s">
        <v>26</v>
      </c>
      <c r="U6" s="44" t="s">
        <v>27</v>
      </c>
      <c r="V6" s="45" t="s">
        <v>15</v>
      </c>
      <c r="W6" s="45" t="s">
        <v>16</v>
      </c>
      <c r="X6" s="46" t="s">
        <v>17</v>
      </c>
      <c r="Y6" s="44" t="s">
        <v>28</v>
      </c>
      <c r="Z6" s="44" t="s">
        <v>29</v>
      </c>
      <c r="AA6" s="44" t="s">
        <v>30</v>
      </c>
      <c r="AB6" s="44" t="s">
        <v>31</v>
      </c>
      <c r="AC6" s="44" t="s">
        <v>32</v>
      </c>
      <c r="AD6" s="44" t="s">
        <v>33</v>
      </c>
      <c r="AE6" s="44" t="s">
        <v>34</v>
      </c>
      <c r="AF6" s="47" t="s">
        <v>35</v>
      </c>
      <c r="AG6" s="47" t="s">
        <v>36</v>
      </c>
      <c r="AH6" s="47" t="s">
        <v>37</v>
      </c>
      <c r="AI6" s="44" t="s">
        <v>38</v>
      </c>
      <c r="AJ6" s="45" t="s">
        <v>15</v>
      </c>
      <c r="AK6" s="45" t="s">
        <v>16</v>
      </c>
      <c r="AL6" s="45" t="s">
        <v>17</v>
      </c>
      <c r="AM6" s="44" t="s">
        <v>39</v>
      </c>
      <c r="AN6" s="45" t="s">
        <v>15</v>
      </c>
      <c r="AO6" s="45" t="s">
        <v>16</v>
      </c>
      <c r="AP6" s="45" t="s">
        <v>17</v>
      </c>
      <c r="AQ6" s="44" t="s">
        <v>40</v>
      </c>
      <c r="AR6" s="45" t="s">
        <v>15</v>
      </c>
      <c r="AS6" s="45" t="s">
        <v>16</v>
      </c>
      <c r="AT6" s="45" t="s">
        <v>17</v>
      </c>
      <c r="AU6" s="48" t="s">
        <v>41</v>
      </c>
      <c r="AV6" s="45" t="s">
        <v>15</v>
      </c>
      <c r="AW6" s="46" t="s">
        <v>17</v>
      </c>
      <c r="AX6" s="49" t="s">
        <v>42</v>
      </c>
      <c r="AY6" s="7"/>
      <c r="AZ6" s="1" t="s">
        <v>43</v>
      </c>
    </row>
    <row r="7" spans="1:66" ht="54" thickTop="1" thickBot="1" x14ac:dyDescent="0.3">
      <c r="A7" s="50"/>
      <c r="B7" s="51" t="s">
        <v>44</v>
      </c>
      <c r="C7" s="51" t="s">
        <v>45</v>
      </c>
      <c r="D7" s="51" t="s">
        <v>46</v>
      </c>
      <c r="E7" s="51" t="s">
        <v>47</v>
      </c>
      <c r="F7" s="51" t="s">
        <v>48</v>
      </c>
      <c r="G7" s="51" t="s">
        <v>48</v>
      </c>
      <c r="H7" s="52">
        <v>1</v>
      </c>
      <c r="I7" s="51" t="s">
        <v>44</v>
      </c>
      <c r="J7" s="51" t="s">
        <v>45</v>
      </c>
      <c r="K7" s="51" t="s">
        <v>46</v>
      </c>
      <c r="L7" s="51" t="s">
        <v>49</v>
      </c>
      <c r="M7" s="51"/>
      <c r="N7" s="51" t="s">
        <v>50</v>
      </c>
      <c r="O7" s="51" t="s">
        <v>48</v>
      </c>
      <c r="P7" s="51" t="s">
        <v>51</v>
      </c>
      <c r="Q7" s="52">
        <v>1</v>
      </c>
      <c r="R7" s="51" t="s">
        <v>44</v>
      </c>
      <c r="S7" s="51" t="s">
        <v>45</v>
      </c>
      <c r="T7" s="51" t="s">
        <v>46</v>
      </c>
      <c r="U7" s="51" t="s">
        <v>52</v>
      </c>
      <c r="V7" s="51" t="s">
        <v>53</v>
      </c>
      <c r="W7" s="51" t="s">
        <v>53</v>
      </c>
      <c r="X7" s="52">
        <v>1</v>
      </c>
      <c r="Y7" s="51" t="s">
        <v>44</v>
      </c>
      <c r="Z7" s="51" t="s">
        <v>45</v>
      </c>
      <c r="AA7" s="51" t="s">
        <v>46</v>
      </c>
      <c r="AB7" s="51" t="s">
        <v>54</v>
      </c>
      <c r="AC7" s="51" t="s">
        <v>49</v>
      </c>
      <c r="AD7" s="51" t="s">
        <v>55</v>
      </c>
      <c r="AE7" s="51" t="s">
        <v>56</v>
      </c>
      <c r="AF7" s="53"/>
      <c r="AG7" s="53"/>
      <c r="AH7" s="53"/>
      <c r="AI7" s="51" t="s">
        <v>57</v>
      </c>
      <c r="AJ7" s="51" t="s">
        <v>58</v>
      </c>
      <c r="AK7" s="51" t="s">
        <v>59</v>
      </c>
      <c r="AL7" s="51">
        <v>1.5</v>
      </c>
      <c r="AM7" s="51" t="s">
        <v>60</v>
      </c>
      <c r="AN7" s="51" t="s">
        <v>48</v>
      </c>
      <c r="AO7" s="51" t="s">
        <v>48</v>
      </c>
      <c r="AP7" s="51">
        <v>1</v>
      </c>
      <c r="AQ7" s="51" t="s">
        <v>60</v>
      </c>
      <c r="AR7" s="51" t="s">
        <v>48</v>
      </c>
      <c r="AS7" s="51" t="s">
        <v>48</v>
      </c>
      <c r="AT7" s="51">
        <v>1</v>
      </c>
      <c r="AU7" s="54" t="s">
        <v>44</v>
      </c>
      <c r="AV7" s="51">
        <v>1</v>
      </c>
      <c r="AW7" s="55">
        <v>1</v>
      </c>
      <c r="AX7" s="56"/>
      <c r="AY7" s="7"/>
      <c r="AZ7" s="1"/>
    </row>
    <row r="8" spans="1:66" ht="15" thickTop="1" thickBot="1" x14ac:dyDescent="0.3">
      <c r="A8" s="57"/>
      <c r="B8" s="58" t="s">
        <v>61</v>
      </c>
      <c r="C8" s="58" t="s">
        <v>61</v>
      </c>
      <c r="D8" s="58" t="s">
        <v>61</v>
      </c>
      <c r="E8" s="58"/>
      <c r="F8" s="58"/>
      <c r="G8" s="58"/>
      <c r="H8" s="59"/>
      <c r="I8" s="60"/>
      <c r="J8" s="58"/>
      <c r="K8" s="58"/>
      <c r="L8" s="61"/>
      <c r="M8" s="61"/>
      <c r="N8" s="58"/>
      <c r="O8" s="58"/>
      <c r="P8" s="58"/>
      <c r="Q8" s="59"/>
      <c r="R8" s="60"/>
      <c r="S8" s="58"/>
      <c r="T8" s="58"/>
      <c r="U8" s="58"/>
      <c r="V8" s="58"/>
      <c r="W8" s="58"/>
      <c r="X8" s="59"/>
      <c r="Y8" s="62" t="s">
        <v>61</v>
      </c>
      <c r="Z8" s="58"/>
      <c r="AA8" s="58"/>
      <c r="AB8" s="61"/>
      <c r="AC8" s="62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63"/>
      <c r="AV8" s="58"/>
      <c r="AW8" s="59"/>
      <c r="AX8" s="64"/>
      <c r="AY8" s="7"/>
      <c r="AZ8" s="1"/>
      <c r="BI8" s="65" t="s">
        <v>62</v>
      </c>
    </row>
    <row r="9" spans="1:66" ht="14.4" thickTop="1" thickBot="1" x14ac:dyDescent="0.3">
      <c r="A9" s="66"/>
      <c r="B9" s="67"/>
      <c r="C9" s="67"/>
      <c r="D9" s="67"/>
      <c r="E9" s="67"/>
      <c r="F9" s="67"/>
      <c r="G9" s="67"/>
      <c r="H9" s="68"/>
      <c r="I9" s="69"/>
      <c r="J9" s="67"/>
      <c r="K9" s="67"/>
      <c r="L9" s="67"/>
      <c r="M9" s="67"/>
      <c r="N9" s="67"/>
      <c r="O9" s="67"/>
      <c r="P9" s="67"/>
      <c r="Q9" s="68"/>
      <c r="R9" s="69"/>
      <c r="S9" s="67"/>
      <c r="T9" s="67"/>
      <c r="U9" s="67"/>
      <c r="V9" s="67"/>
      <c r="W9" s="67"/>
      <c r="X9" s="68"/>
      <c r="Y9" s="70"/>
      <c r="Z9" s="67"/>
      <c r="AA9" s="67"/>
      <c r="AB9" s="67"/>
      <c r="AC9" s="67"/>
      <c r="AD9" s="67"/>
      <c r="AE9" s="67"/>
      <c r="AF9" s="67"/>
      <c r="AG9" s="67"/>
      <c r="AH9" s="67"/>
      <c r="AI9" s="71" t="s">
        <v>63</v>
      </c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9"/>
      <c r="AV9" s="67"/>
      <c r="AW9" s="68"/>
      <c r="AX9" s="72"/>
      <c r="AY9" s="7"/>
      <c r="AZ9" s="1"/>
      <c r="BC9" s="9" t="s">
        <v>64</v>
      </c>
      <c r="BD9" s="73" t="s">
        <v>65</v>
      </c>
      <c r="BE9" s="9" t="s">
        <v>66</v>
      </c>
      <c r="BF9" s="9" t="s">
        <v>67</v>
      </c>
      <c r="BG9" s="9" t="s">
        <v>68</v>
      </c>
      <c r="BI9" s="65" t="s">
        <v>69</v>
      </c>
      <c r="BJ9" s="9" t="s">
        <v>70</v>
      </c>
      <c r="BK9" s="73" t="s">
        <v>71</v>
      </c>
      <c r="BL9" s="9" t="s">
        <v>72</v>
      </c>
      <c r="BM9" s="9" t="s">
        <v>73</v>
      </c>
      <c r="BN9" s="9" t="s">
        <v>68</v>
      </c>
    </row>
    <row r="10" spans="1:66" ht="13.8" thickTop="1" x14ac:dyDescent="0.25">
      <c r="A10" s="74" t="s">
        <v>74</v>
      </c>
      <c r="B10" s="75">
        <v>2267575.4610000001</v>
      </c>
      <c r="C10" s="75">
        <v>624251.33669999999</v>
      </c>
      <c r="D10" s="75">
        <v>2033000</v>
      </c>
      <c r="E10" s="76">
        <v>0.85335377564098536</v>
      </c>
      <c r="F10" s="77">
        <v>1</v>
      </c>
      <c r="G10" s="78"/>
      <c r="H10" s="79">
        <v>1</v>
      </c>
      <c r="I10" s="80">
        <v>2231345.7599999998</v>
      </c>
      <c r="J10" s="80">
        <v>16165003.1</v>
      </c>
      <c r="K10" s="81">
        <v>12645326.529999999</v>
      </c>
      <c r="L10" s="80">
        <v>223354</v>
      </c>
      <c r="M10" s="82">
        <v>0</v>
      </c>
      <c r="N10" s="83">
        <v>0.67691972269570677</v>
      </c>
      <c r="O10" s="77">
        <v>1</v>
      </c>
      <c r="P10" s="78"/>
      <c r="Q10" s="79">
        <v>1</v>
      </c>
      <c r="R10" s="84">
        <v>154336.22</v>
      </c>
      <c r="S10" s="75">
        <v>16789507.23</v>
      </c>
      <c r="T10" s="85">
        <v>3894554.93</v>
      </c>
      <c r="U10" s="76">
        <v>1.1968731361650713E-2</v>
      </c>
      <c r="V10" s="77">
        <v>1</v>
      </c>
      <c r="W10" s="78"/>
      <c r="X10" s="79">
        <v>1</v>
      </c>
      <c r="Y10" s="75">
        <v>624251.33669999999</v>
      </c>
      <c r="Z10" s="86"/>
      <c r="AA10" s="87">
        <v>389675.88</v>
      </c>
      <c r="AB10" s="88"/>
      <c r="AC10" s="88">
        <v>16165003.1</v>
      </c>
      <c r="AD10" s="88">
        <v>12645326.529999999</v>
      </c>
      <c r="AE10" s="87">
        <v>223354</v>
      </c>
      <c r="AF10" s="88">
        <v>3296322.5700000003</v>
      </c>
      <c r="AG10" s="88">
        <v>329632.25700000004</v>
      </c>
      <c r="AH10" s="88">
        <v>719308.1370000001</v>
      </c>
      <c r="AI10" s="89">
        <v>7.1162773581348857E-2</v>
      </c>
      <c r="AJ10" s="90">
        <v>1.5</v>
      </c>
      <c r="AK10" s="91"/>
      <c r="AL10" s="92">
        <v>1.5</v>
      </c>
      <c r="AM10" s="93">
        <v>0.91044384446816795</v>
      </c>
      <c r="AN10" s="94">
        <v>1</v>
      </c>
      <c r="AO10" s="78"/>
      <c r="AP10" s="95">
        <v>1</v>
      </c>
      <c r="AQ10" s="93">
        <v>0.98835649336916631</v>
      </c>
      <c r="AR10" s="94">
        <v>1</v>
      </c>
      <c r="AS10" s="78"/>
      <c r="AT10" s="95">
        <v>1</v>
      </c>
      <c r="AU10" s="96"/>
      <c r="AV10" s="97"/>
      <c r="AW10" s="90">
        <f>AV10</f>
        <v>0</v>
      </c>
      <c r="AX10" s="98">
        <f>H10+Q10+X10+AL10+AP10+AT10+AW10</f>
        <v>6.5</v>
      </c>
      <c r="AY10" s="7"/>
      <c r="AZ10" s="99">
        <v>934451.47</v>
      </c>
      <c r="BB10" s="100">
        <f>(AD10+AE10-T10)/(AC10-T10)</f>
        <v>0.73136086601472516</v>
      </c>
      <c r="BC10" s="9">
        <f>IF(($BB10&lt;=10%),1,0)</f>
        <v>0</v>
      </c>
      <c r="BD10" s="101">
        <f>IF(AND(BB10&gt;10%,BB10&lt;30%),1,0)</f>
        <v>0</v>
      </c>
      <c r="BE10" s="101">
        <f>IF(AND(BB10&gt;30%,BB10&lt;70%),1,0)</f>
        <v>0</v>
      </c>
      <c r="BF10" s="101">
        <f>IF(AND(BB10&gt;70%,BB10&lt;90%),1,0)</f>
        <v>1</v>
      </c>
      <c r="BG10" s="9">
        <f>IF(($BB10&gt;=90%),1,0)</f>
        <v>0</v>
      </c>
      <c r="BI10" s="100">
        <f>(AZ10+L10)/(J10-T10)</f>
        <v>9.435722754045095E-2</v>
      </c>
      <c r="BJ10" s="9">
        <f>IF(($BI10&lt;=4.9%),1,0)</f>
        <v>0</v>
      </c>
      <c r="BK10" s="101">
        <f>IF(AND(BI10&gt;5%,BI10&lt;19.9%),1,0)</f>
        <v>1</v>
      </c>
      <c r="BL10" s="101">
        <f>IF(AND(BI10&gt;20%,BI10&lt;49.9%),1,0)</f>
        <v>0</v>
      </c>
      <c r="BM10" s="101">
        <f>IF(AND(BI10&gt;50%,BI10&lt;89.9%),1,0)</f>
        <v>0</v>
      </c>
      <c r="BN10" s="9">
        <f>IF((BI10&gt;=90%),1,0)</f>
        <v>0</v>
      </c>
    </row>
    <row r="11" spans="1:66" x14ac:dyDescent="0.25">
      <c r="A11" s="102" t="s">
        <v>75</v>
      </c>
      <c r="B11" s="75">
        <v>49500</v>
      </c>
      <c r="C11" s="75">
        <v>59882.777410000002</v>
      </c>
      <c r="D11" s="75">
        <v>49500</v>
      </c>
      <c r="E11" s="76">
        <v>0.45253924952425467</v>
      </c>
      <c r="F11" s="103">
        <v>1</v>
      </c>
      <c r="G11" s="78"/>
      <c r="H11" s="79">
        <v>1</v>
      </c>
      <c r="I11" s="80">
        <v>49500</v>
      </c>
      <c r="J11" s="80">
        <v>1767924.29</v>
      </c>
      <c r="K11" s="81">
        <v>1251818.308</v>
      </c>
      <c r="L11" s="80">
        <v>241735</v>
      </c>
      <c r="M11" s="82">
        <v>0</v>
      </c>
      <c r="N11" s="76">
        <v>0.1804126647766271</v>
      </c>
      <c r="O11" s="77">
        <v>1</v>
      </c>
      <c r="P11" s="78"/>
      <c r="Q11" s="79">
        <v>1</v>
      </c>
      <c r="R11" s="104">
        <v>3545.78</v>
      </c>
      <c r="S11" s="75">
        <v>1815808.72</v>
      </c>
      <c r="T11" s="85">
        <v>587041.68000000005</v>
      </c>
      <c r="U11" s="76">
        <v>2.8856405523377321E-3</v>
      </c>
      <c r="V11" s="77">
        <v>1</v>
      </c>
      <c r="W11" s="78"/>
      <c r="X11" s="79">
        <v>1</v>
      </c>
      <c r="Y11" s="75">
        <v>59882.777410000002</v>
      </c>
      <c r="Z11" s="87"/>
      <c r="AA11" s="87">
        <v>59882.78</v>
      </c>
      <c r="AB11" s="88"/>
      <c r="AC11" s="88">
        <v>1767924.29</v>
      </c>
      <c r="AD11" s="88">
        <v>1251818.308</v>
      </c>
      <c r="AE11" s="87">
        <v>241735</v>
      </c>
      <c r="AF11" s="88">
        <v>274370.98200000008</v>
      </c>
      <c r="AG11" s="88">
        <v>27437.098200000008</v>
      </c>
      <c r="AH11" s="88">
        <v>87319.878200000006</v>
      </c>
      <c r="AI11" s="89">
        <v>0</v>
      </c>
      <c r="AJ11" s="90">
        <v>1.5</v>
      </c>
      <c r="AK11" s="78"/>
      <c r="AL11" s="79">
        <v>1.5</v>
      </c>
      <c r="AM11" s="93">
        <v>0.94466749834516117</v>
      </c>
      <c r="AN11" s="94">
        <v>1</v>
      </c>
      <c r="AO11" s="78"/>
      <c r="AP11" s="95">
        <v>1</v>
      </c>
      <c r="AQ11" s="93">
        <v>0.85774837519824187</v>
      </c>
      <c r="AR11" s="94">
        <v>1</v>
      </c>
      <c r="AS11" s="78"/>
      <c r="AT11" s="95">
        <v>1</v>
      </c>
      <c r="AU11" s="96"/>
      <c r="AV11" s="97"/>
      <c r="AW11" s="90">
        <f t="shared" ref="AW11:AW40" si="0">AV11</f>
        <v>0</v>
      </c>
      <c r="AX11" s="98">
        <f>H11+Q11+X11+AL11+AP11+AT11+AW11</f>
        <v>6.5</v>
      </c>
      <c r="AY11" s="7"/>
      <c r="AZ11" s="99">
        <v>42722.347000000002</v>
      </c>
      <c r="BB11" s="100">
        <f>(AD11+AE11-T11)/(AC11-T11)</f>
        <v>0.7676560060444958</v>
      </c>
      <c r="BC11" s="9">
        <f t="shared" ref="BC11:BC40" si="1">IF(($BB11&lt;=10%),1,0)</f>
        <v>0</v>
      </c>
      <c r="BD11" s="101">
        <f t="shared" ref="BD11:BD40" si="2">IF(AND(BB11&gt;10%,BB11&lt;30%),1,0)</f>
        <v>0</v>
      </c>
      <c r="BE11" s="101">
        <f t="shared" ref="BE11:BE40" si="3">IF(AND(BB11&gt;30%,BB11&lt;70%),1,0)</f>
        <v>0</v>
      </c>
      <c r="BF11" s="101">
        <f t="shared" ref="BF11:BF40" si="4">IF(AND(BB11&gt;70%,BB11&lt;90%),1,0)</f>
        <v>1</v>
      </c>
      <c r="BG11" s="9">
        <f t="shared" ref="BG11:BG40" si="5">IF(($BB11&gt;=90%),1,0)</f>
        <v>0</v>
      </c>
      <c r="BI11" s="100">
        <f>(AZ11+L11)/(J11-T11)</f>
        <v>0.24088537217090533</v>
      </c>
      <c r="BJ11" s="9">
        <f t="shared" ref="BJ11:BJ40" si="6">IF(($BI11&lt;=4.9%),1,0)</f>
        <v>0</v>
      </c>
      <c r="BK11" s="101">
        <f t="shared" ref="BK11:BK40" si="7">IF(AND(BI11&gt;5%,BI11&lt;19.9%),1,0)</f>
        <v>0</v>
      </c>
      <c r="BL11" s="101">
        <f t="shared" ref="BL11:BL40" si="8">IF(AND(BI11&gt;20%,BI11&lt;49.9%),1,0)</f>
        <v>1</v>
      </c>
      <c r="BM11" s="101">
        <f t="shared" ref="BM11:BM40" si="9">IF(AND(BI11&gt;50%,BI11&lt;89.9%),1,0)</f>
        <v>0</v>
      </c>
      <c r="BN11" s="9">
        <f t="shared" ref="BN11:BN40" si="10">IF((BI11&gt;=90%),1,0)</f>
        <v>0</v>
      </c>
    </row>
    <row r="12" spans="1:66" x14ac:dyDescent="0.25">
      <c r="A12" s="102" t="s">
        <v>76</v>
      </c>
      <c r="B12" s="75">
        <v>41000</v>
      </c>
      <c r="C12" s="75">
        <v>7264.4030700000003</v>
      </c>
      <c r="D12" s="75">
        <v>41000</v>
      </c>
      <c r="E12" s="76">
        <v>0.84948735283301624</v>
      </c>
      <c r="F12" s="77">
        <v>1</v>
      </c>
      <c r="G12" s="78"/>
      <c r="H12" s="79">
        <v>1</v>
      </c>
      <c r="I12" s="80">
        <v>21000</v>
      </c>
      <c r="J12" s="80">
        <v>1261825.6329999999</v>
      </c>
      <c r="K12" s="81">
        <v>936468.63300000003</v>
      </c>
      <c r="L12" s="80">
        <v>122194</v>
      </c>
      <c r="M12" s="82">
        <v>0</v>
      </c>
      <c r="N12" s="76">
        <v>0.10336527812643057</v>
      </c>
      <c r="O12" s="77">
        <v>1</v>
      </c>
      <c r="P12" s="78"/>
      <c r="Q12" s="79">
        <v>1</v>
      </c>
      <c r="R12" s="104">
        <v>4057</v>
      </c>
      <c r="S12" s="75">
        <v>1232481.6399999999</v>
      </c>
      <c r="T12" s="85">
        <v>449260.59</v>
      </c>
      <c r="U12" s="76">
        <v>5.1798914240111411E-3</v>
      </c>
      <c r="V12" s="77">
        <v>1</v>
      </c>
      <c r="W12" s="78"/>
      <c r="X12" s="79">
        <v>1</v>
      </c>
      <c r="Y12" s="75">
        <v>7264.4030700000003</v>
      </c>
      <c r="Z12" s="87"/>
      <c r="AA12" s="87">
        <v>7264.4</v>
      </c>
      <c r="AB12" s="88"/>
      <c r="AC12" s="88">
        <v>1261825.6329999999</v>
      </c>
      <c r="AD12" s="88">
        <v>936468.63300000003</v>
      </c>
      <c r="AE12" s="87">
        <v>122194</v>
      </c>
      <c r="AF12" s="88">
        <v>203162.99999999988</v>
      </c>
      <c r="AG12" s="88">
        <v>20316.299999999988</v>
      </c>
      <c r="AH12" s="88">
        <v>27580.69999999999</v>
      </c>
      <c r="AI12" s="89">
        <v>1.5111019234121483E-8</v>
      </c>
      <c r="AJ12" s="90">
        <v>1.5</v>
      </c>
      <c r="AK12" s="78"/>
      <c r="AL12" s="79">
        <v>1.5</v>
      </c>
      <c r="AM12" s="105">
        <v>0.95881342271519421</v>
      </c>
      <c r="AN12" s="94">
        <v>1</v>
      </c>
      <c r="AO12" s="78"/>
      <c r="AP12" s="95">
        <v>1</v>
      </c>
      <c r="AQ12" s="105">
        <v>0.88768181586935702</v>
      </c>
      <c r="AR12" s="94">
        <v>1</v>
      </c>
      <c r="AS12" s="78"/>
      <c r="AT12" s="95">
        <v>1</v>
      </c>
      <c r="AU12" s="96"/>
      <c r="AV12" s="97"/>
      <c r="AW12" s="90">
        <f t="shared" si="0"/>
        <v>0</v>
      </c>
      <c r="AX12" s="98">
        <f>H12+Q12+X12+AL12+AP12+AT12+AW12</f>
        <v>6.5</v>
      </c>
      <c r="AY12" s="7"/>
      <c r="AZ12" s="99">
        <v>11194.516</v>
      </c>
      <c r="BB12" s="100">
        <f>(AD12+AE12-T12)/(AC12-T12)</f>
        <v>0.74997324614172456</v>
      </c>
      <c r="BC12" s="9">
        <f t="shared" si="1"/>
        <v>0</v>
      </c>
      <c r="BD12" s="101">
        <f t="shared" si="2"/>
        <v>0</v>
      </c>
      <c r="BE12" s="101">
        <f t="shared" si="3"/>
        <v>0</v>
      </c>
      <c r="BF12" s="101">
        <f t="shared" si="4"/>
        <v>1</v>
      </c>
      <c r="BG12" s="9">
        <f t="shared" si="5"/>
        <v>0</v>
      </c>
      <c r="BI12" s="100">
        <f>(AZ12+L12)/(J12-T12)</f>
        <v>0.16415733995586126</v>
      </c>
      <c r="BJ12" s="9">
        <f t="shared" si="6"/>
        <v>0</v>
      </c>
      <c r="BK12" s="101">
        <f t="shared" si="7"/>
        <v>1</v>
      </c>
      <c r="BL12" s="101">
        <f t="shared" si="8"/>
        <v>0</v>
      </c>
      <c r="BM12" s="101">
        <f t="shared" si="9"/>
        <v>0</v>
      </c>
      <c r="BN12" s="9">
        <f t="shared" si="10"/>
        <v>0</v>
      </c>
    </row>
    <row r="13" spans="1:66" s="8" customFormat="1" x14ac:dyDescent="0.25">
      <c r="A13" s="106" t="s">
        <v>77</v>
      </c>
      <c r="B13" s="75">
        <v>6500</v>
      </c>
      <c r="C13" s="75">
        <v>4401.8423300000004</v>
      </c>
      <c r="D13" s="75">
        <v>7000</v>
      </c>
      <c r="E13" s="83">
        <v>0.57008330863315848</v>
      </c>
      <c r="F13" s="77">
        <v>1</v>
      </c>
      <c r="G13" s="91"/>
      <c r="H13" s="92">
        <v>1</v>
      </c>
      <c r="I13" s="80">
        <v>0</v>
      </c>
      <c r="J13" s="80">
        <v>395259.47989999998</v>
      </c>
      <c r="K13" s="81">
        <v>273633.27490000002</v>
      </c>
      <c r="L13" s="80">
        <v>52390</v>
      </c>
      <c r="M13" s="75">
        <v>0</v>
      </c>
      <c r="N13" s="83">
        <v>0</v>
      </c>
      <c r="O13" s="77">
        <v>1</v>
      </c>
      <c r="P13" s="91"/>
      <c r="Q13" s="92">
        <v>1</v>
      </c>
      <c r="R13" s="104">
        <v>918</v>
      </c>
      <c r="S13" s="75">
        <v>401657.96</v>
      </c>
      <c r="T13" s="85">
        <v>166890.89000000001</v>
      </c>
      <c r="U13" s="83">
        <v>3.9102587939611804E-3</v>
      </c>
      <c r="V13" s="77">
        <v>1</v>
      </c>
      <c r="W13" s="91"/>
      <c r="X13" s="92">
        <v>1</v>
      </c>
      <c r="Y13" s="75">
        <v>4401.8423300000004</v>
      </c>
      <c r="Z13" s="87"/>
      <c r="AA13" s="87">
        <v>4901.84</v>
      </c>
      <c r="AB13" s="87"/>
      <c r="AC13" s="87">
        <v>395259.47989999998</v>
      </c>
      <c r="AD13" s="87">
        <v>273633.27490000002</v>
      </c>
      <c r="AE13" s="87">
        <v>52390</v>
      </c>
      <c r="AF13" s="87">
        <v>69236.204999999958</v>
      </c>
      <c r="AG13" s="88">
        <v>3461.8102499999982</v>
      </c>
      <c r="AH13" s="87">
        <v>8363.6502499999988</v>
      </c>
      <c r="AI13" s="107">
        <v>0</v>
      </c>
      <c r="AJ13" s="90">
        <v>1.5</v>
      </c>
      <c r="AK13" s="108"/>
      <c r="AL13" s="92">
        <v>1.5</v>
      </c>
      <c r="AM13" s="105">
        <v>0.96022422452515033</v>
      </c>
      <c r="AN13" s="94">
        <v>1</v>
      </c>
      <c r="AO13" s="108"/>
      <c r="AP13" s="109">
        <v>1</v>
      </c>
      <c r="AQ13" s="105">
        <v>0.92091283746404828</v>
      </c>
      <c r="AR13" s="94">
        <v>1</v>
      </c>
      <c r="AS13" s="108"/>
      <c r="AT13" s="109">
        <v>1</v>
      </c>
      <c r="AU13" s="96"/>
      <c r="AV13" s="97"/>
      <c r="AW13" s="90">
        <f t="shared" si="0"/>
        <v>0</v>
      </c>
      <c r="AX13" s="98">
        <f>H13+Q13+X13+AL13+AP13+AT13+AW13</f>
        <v>6.5</v>
      </c>
      <c r="AY13" s="7"/>
      <c r="AZ13" s="99">
        <v>28656.571</v>
      </c>
      <c r="BA13" s="9"/>
      <c r="BB13" s="100">
        <f>(AD13+AE13-T13)/(AC13-T13)</f>
        <v>0.69682255764543755</v>
      </c>
      <c r="BC13" s="9">
        <f t="shared" si="1"/>
        <v>0</v>
      </c>
      <c r="BD13" s="101">
        <f t="shared" si="2"/>
        <v>0</v>
      </c>
      <c r="BE13" s="101">
        <f t="shared" si="3"/>
        <v>1</v>
      </c>
      <c r="BF13" s="101">
        <f t="shared" si="4"/>
        <v>0</v>
      </c>
      <c r="BG13" s="9">
        <f t="shared" si="5"/>
        <v>0</v>
      </c>
      <c r="BI13" s="100">
        <f>(AZ13+L13)/(J13-T13)</f>
        <v>0.35489368759289258</v>
      </c>
      <c r="BJ13" s="9">
        <f t="shared" si="6"/>
        <v>0</v>
      </c>
      <c r="BK13" s="101">
        <f t="shared" si="7"/>
        <v>0</v>
      </c>
      <c r="BL13" s="101">
        <f t="shared" si="8"/>
        <v>1</v>
      </c>
      <c r="BM13" s="101">
        <f t="shared" si="9"/>
        <v>0</v>
      </c>
      <c r="BN13" s="9">
        <f t="shared" si="10"/>
        <v>0</v>
      </c>
    </row>
    <row r="14" spans="1:66" x14ac:dyDescent="0.25">
      <c r="A14" s="102" t="s">
        <v>78</v>
      </c>
      <c r="B14" s="110">
        <v>38000</v>
      </c>
      <c r="C14" s="110">
        <v>1153.8581999999999</v>
      </c>
      <c r="D14" s="110">
        <v>38000</v>
      </c>
      <c r="E14" s="83">
        <v>0.97053015327107661</v>
      </c>
      <c r="F14" s="77">
        <v>1</v>
      </c>
      <c r="G14" s="78"/>
      <c r="H14" s="79">
        <v>1</v>
      </c>
      <c r="I14" s="80">
        <v>18500</v>
      </c>
      <c r="J14" s="111">
        <v>440688.98849999998</v>
      </c>
      <c r="K14" s="81">
        <v>336181.61749999999</v>
      </c>
      <c r="L14" s="80">
        <v>47708</v>
      </c>
      <c r="M14" s="110">
        <v>0</v>
      </c>
      <c r="N14" s="83">
        <v>0.32570783222229704</v>
      </c>
      <c r="O14" s="77">
        <v>1</v>
      </c>
      <c r="P14" s="78"/>
      <c r="Q14" s="79">
        <v>1</v>
      </c>
      <c r="R14" s="112">
        <v>3929.27</v>
      </c>
      <c r="S14" s="110">
        <v>384109.86</v>
      </c>
      <c r="T14" s="85">
        <v>116186.5</v>
      </c>
      <c r="U14" s="76">
        <v>1.4665649161760289E-2</v>
      </c>
      <c r="V14" s="77">
        <v>1</v>
      </c>
      <c r="W14" s="78"/>
      <c r="X14" s="79">
        <v>1</v>
      </c>
      <c r="Y14" s="110">
        <v>1153.8581999999999</v>
      </c>
      <c r="Z14" s="88"/>
      <c r="AA14" s="88">
        <v>1153.8599999999999</v>
      </c>
      <c r="AB14" s="88"/>
      <c r="AC14" s="88">
        <v>440688.98849999998</v>
      </c>
      <c r="AD14" s="88">
        <v>336181.61749999999</v>
      </c>
      <c r="AE14" s="87">
        <v>47708</v>
      </c>
      <c r="AF14" s="88">
        <v>56799.370999999985</v>
      </c>
      <c r="AG14" s="88">
        <v>5679.9370999999992</v>
      </c>
      <c r="AH14" s="88">
        <v>6833.7970999999989</v>
      </c>
      <c r="AI14" s="113">
        <v>0</v>
      </c>
      <c r="AJ14" s="90">
        <v>1.5</v>
      </c>
      <c r="AK14" s="78"/>
      <c r="AL14" s="79">
        <v>1.5</v>
      </c>
      <c r="AM14" s="93">
        <v>0.95041820558644274</v>
      </c>
      <c r="AN14" s="94">
        <v>1</v>
      </c>
      <c r="AO14" s="78"/>
      <c r="AP14" s="95">
        <v>1</v>
      </c>
      <c r="AQ14" s="93">
        <v>0.88349433087044105</v>
      </c>
      <c r="AR14" s="94">
        <v>1</v>
      </c>
      <c r="AS14" s="78"/>
      <c r="AT14" s="95">
        <v>1</v>
      </c>
      <c r="AU14" s="96"/>
      <c r="AV14" s="97"/>
      <c r="AW14" s="90">
        <f>AV14</f>
        <v>0</v>
      </c>
      <c r="AX14" s="114">
        <f>H14+Q14+X14+AL14+AP14+AT14+AW14</f>
        <v>6.5</v>
      </c>
      <c r="AY14" s="7"/>
      <c r="AZ14" s="99">
        <v>27677.721000000001</v>
      </c>
      <c r="BB14" s="100">
        <f>(AD14+AE14-T14)/(AC14-T14)</f>
        <v>0.8249647598619263</v>
      </c>
      <c r="BC14" s="9">
        <f>IF(($BB14&lt;=10%),1,0)</f>
        <v>0</v>
      </c>
      <c r="BD14" s="101">
        <f>IF(AND(BB14&gt;10%,BB14&lt;30%),1,0)</f>
        <v>0</v>
      </c>
      <c r="BE14" s="101">
        <f>IF(AND(BB14&gt;30%,BB14&lt;70%),1,0)</f>
        <v>0</v>
      </c>
      <c r="BF14" s="101">
        <f>IF(AND(BB14&gt;70%,BB14&lt;90%),1,0)</f>
        <v>1</v>
      </c>
      <c r="BG14" s="9">
        <f>IF(($BB14&gt;=90%),1,0)</f>
        <v>0</v>
      </c>
      <c r="BI14" s="100">
        <f>(AZ14+L14)/(J14-T14)</f>
        <v>0.23231168842022612</v>
      </c>
      <c r="BJ14" s="9">
        <f>IF(($BI14&lt;=4.9%),1,0)</f>
        <v>0</v>
      </c>
      <c r="BK14" s="101">
        <f>IF(AND(BI14&gt;5%,BI14&lt;19.9%),1,0)</f>
        <v>0</v>
      </c>
      <c r="BL14" s="101">
        <f>IF(AND(BI14&gt;20%,BI14&lt;49.9%),1,0)</f>
        <v>1</v>
      </c>
      <c r="BM14" s="101">
        <f>IF(AND(BI14&gt;50%,BI14&lt;89.9%),1,0)</f>
        <v>0</v>
      </c>
      <c r="BN14" s="9">
        <f>IF((BI14&gt;=90%),1,0)</f>
        <v>0</v>
      </c>
    </row>
    <row r="15" spans="1:66" s="8" customFormat="1" x14ac:dyDescent="0.25">
      <c r="A15" s="115" t="s">
        <v>79</v>
      </c>
      <c r="B15" s="116">
        <v>0</v>
      </c>
      <c r="C15" s="116">
        <v>7111.5645699999995</v>
      </c>
      <c r="D15" s="116">
        <v>0</v>
      </c>
      <c r="E15" s="117">
        <v>0</v>
      </c>
      <c r="F15" s="118"/>
      <c r="G15" s="119">
        <v>1</v>
      </c>
      <c r="H15" s="120">
        <v>1</v>
      </c>
      <c r="I15" s="121">
        <v>0</v>
      </c>
      <c r="J15" s="121">
        <v>565836.8665</v>
      </c>
      <c r="K15" s="122">
        <v>446310.56650000002</v>
      </c>
      <c r="L15" s="121">
        <v>75698</v>
      </c>
      <c r="M15" s="116">
        <v>0</v>
      </c>
      <c r="N15" s="117">
        <v>0</v>
      </c>
      <c r="O15" s="118"/>
      <c r="P15" s="119">
        <v>1</v>
      </c>
      <c r="Q15" s="120">
        <v>1</v>
      </c>
      <c r="R15" s="123">
        <v>0</v>
      </c>
      <c r="S15" s="116">
        <v>409868.13099999999</v>
      </c>
      <c r="T15" s="124">
        <v>163711.54999999999</v>
      </c>
      <c r="U15" s="117">
        <v>0</v>
      </c>
      <c r="V15" s="118"/>
      <c r="W15" s="119">
        <v>1</v>
      </c>
      <c r="X15" s="120">
        <v>1</v>
      </c>
      <c r="Y15" s="116">
        <v>7111.5645699999995</v>
      </c>
      <c r="Z15" s="125"/>
      <c r="AA15" s="116">
        <v>7087.3189000000002</v>
      </c>
      <c r="AB15" s="125"/>
      <c r="AC15" s="125">
        <v>565836.8665</v>
      </c>
      <c r="AD15" s="125">
        <v>446310.56650000002</v>
      </c>
      <c r="AE15" s="125">
        <v>75698</v>
      </c>
      <c r="AF15" s="125">
        <v>43828.299999999988</v>
      </c>
      <c r="AG15" s="125">
        <v>2191.4149999999995</v>
      </c>
      <c r="AH15" s="125">
        <v>9278.7338999999993</v>
      </c>
      <c r="AI15" s="126">
        <v>5.5319667885816569E-4</v>
      </c>
      <c r="AJ15" s="127"/>
      <c r="AK15" s="128">
        <v>1.5</v>
      </c>
      <c r="AL15" s="120">
        <v>1.5</v>
      </c>
      <c r="AM15" s="129">
        <v>0.9091634646148008</v>
      </c>
      <c r="AN15" s="127"/>
      <c r="AO15" s="128">
        <v>1</v>
      </c>
      <c r="AP15" s="130">
        <v>1</v>
      </c>
      <c r="AQ15" s="129">
        <v>0.83075055194586767</v>
      </c>
      <c r="AR15" s="127"/>
      <c r="AS15" s="128">
        <v>1</v>
      </c>
      <c r="AT15" s="130">
        <v>1</v>
      </c>
      <c r="AU15" s="96"/>
      <c r="AV15" s="97"/>
      <c r="AW15" s="90">
        <f t="shared" si="0"/>
        <v>0</v>
      </c>
      <c r="AX15" s="131">
        <f>H15+Q15+X15+AL15+AP15+AT15+AW15</f>
        <v>6.5</v>
      </c>
      <c r="AY15" s="7"/>
      <c r="AZ15" s="99">
        <v>41296.51</v>
      </c>
      <c r="BA15" s="9"/>
      <c r="BB15" s="100">
        <f>(AD15+AE15-T15)/(AC15-T15)</f>
        <v>0.89100835435711745</v>
      </c>
      <c r="BC15" s="9">
        <f t="shared" si="1"/>
        <v>0</v>
      </c>
      <c r="BD15" s="101">
        <f t="shared" si="2"/>
        <v>0</v>
      </c>
      <c r="BE15" s="101">
        <f t="shared" si="3"/>
        <v>0</v>
      </c>
      <c r="BF15" s="101">
        <f t="shared" si="4"/>
        <v>1</v>
      </c>
      <c r="BG15" s="9">
        <f t="shared" si="5"/>
        <v>0</v>
      </c>
      <c r="BI15" s="100">
        <f>(AZ15+L15)/(J15-T15)</f>
        <v>0.2909404237919947</v>
      </c>
      <c r="BJ15" s="9">
        <f t="shared" si="6"/>
        <v>0</v>
      </c>
      <c r="BK15" s="101">
        <f t="shared" si="7"/>
        <v>0</v>
      </c>
      <c r="BL15" s="101">
        <f t="shared" si="8"/>
        <v>1</v>
      </c>
      <c r="BM15" s="101">
        <f t="shared" si="9"/>
        <v>0</v>
      </c>
      <c r="BN15" s="9">
        <f t="shared" si="10"/>
        <v>0</v>
      </c>
    </row>
    <row r="16" spans="1:66" s="8" customFormat="1" x14ac:dyDescent="0.25">
      <c r="A16" s="106" t="s">
        <v>80</v>
      </c>
      <c r="B16" s="75">
        <v>53000</v>
      </c>
      <c r="C16" s="75">
        <v>73589.872080000001</v>
      </c>
      <c r="D16" s="75">
        <v>55000</v>
      </c>
      <c r="E16" s="83">
        <v>0.41216309762736952</v>
      </c>
      <c r="F16" s="77">
        <v>1</v>
      </c>
      <c r="G16" s="91"/>
      <c r="H16" s="92">
        <v>1</v>
      </c>
      <c r="I16" s="80">
        <v>53000</v>
      </c>
      <c r="J16" s="80">
        <v>1694855.7139999999</v>
      </c>
      <c r="K16" s="81">
        <v>1241194.3600000001</v>
      </c>
      <c r="L16" s="80">
        <v>245361</v>
      </c>
      <c r="M16" s="75">
        <v>0</v>
      </c>
      <c r="N16" s="83">
        <v>0.25444027809957559</v>
      </c>
      <c r="O16" s="77">
        <v>1</v>
      </c>
      <c r="P16" s="91"/>
      <c r="Q16" s="92">
        <v>1</v>
      </c>
      <c r="R16" s="104">
        <v>6882.78521</v>
      </c>
      <c r="S16" s="75">
        <v>2013963.841</v>
      </c>
      <c r="T16" s="85">
        <v>807106.36</v>
      </c>
      <c r="U16" s="83">
        <v>5.7030637986325737E-3</v>
      </c>
      <c r="V16" s="77">
        <v>1</v>
      </c>
      <c r="W16" s="91"/>
      <c r="X16" s="92">
        <v>1</v>
      </c>
      <c r="Y16" s="75">
        <v>73589.872080000001</v>
      </c>
      <c r="Z16" s="87"/>
      <c r="AA16" s="75">
        <v>75589.872080000001</v>
      </c>
      <c r="AB16" s="87"/>
      <c r="AC16" s="87">
        <v>1694855.7139999999</v>
      </c>
      <c r="AD16" s="87">
        <v>1241194.3600000001</v>
      </c>
      <c r="AE16" s="87">
        <v>245361</v>
      </c>
      <c r="AF16" s="87">
        <v>208300.35399999982</v>
      </c>
      <c r="AG16" s="88">
        <v>20830.035399999982</v>
      </c>
      <c r="AH16" s="87">
        <v>96419.90747999998</v>
      </c>
      <c r="AI16" s="107">
        <v>0</v>
      </c>
      <c r="AJ16" s="90">
        <v>1.5</v>
      </c>
      <c r="AK16" s="91"/>
      <c r="AL16" s="92">
        <v>1.5</v>
      </c>
      <c r="AM16" s="105">
        <v>0.88861026138974786</v>
      </c>
      <c r="AN16" s="94">
        <v>1</v>
      </c>
      <c r="AO16" s="91"/>
      <c r="AP16" s="109">
        <v>1</v>
      </c>
      <c r="AQ16" s="105">
        <v>0.95739884312019496</v>
      </c>
      <c r="AR16" s="94">
        <v>1</v>
      </c>
      <c r="AS16" s="91"/>
      <c r="AT16" s="109">
        <v>1</v>
      </c>
      <c r="AU16" s="96"/>
      <c r="AV16" s="97"/>
      <c r="AW16" s="90">
        <f t="shared" si="0"/>
        <v>0</v>
      </c>
      <c r="AX16" s="132">
        <f>H16+Q16+X16+AL16+AP16+AT16+AW16</f>
        <v>6.5</v>
      </c>
      <c r="AY16" s="7"/>
      <c r="AZ16" s="99">
        <v>28012.954000000002</v>
      </c>
      <c r="BA16" s="9"/>
      <c r="BB16" s="100">
        <f>(AD16+AE16-T16)/(AC16-T16)</f>
        <v>0.76536130039245309</v>
      </c>
      <c r="BC16" s="9">
        <f t="shared" si="1"/>
        <v>0</v>
      </c>
      <c r="BD16" s="101">
        <f t="shared" si="2"/>
        <v>0</v>
      </c>
      <c r="BE16" s="101">
        <f t="shared" si="3"/>
        <v>0</v>
      </c>
      <c r="BF16" s="101">
        <f t="shared" si="4"/>
        <v>1</v>
      </c>
      <c r="BG16" s="9">
        <f t="shared" si="5"/>
        <v>0</v>
      </c>
      <c r="BI16" s="100">
        <f>(AZ16+L16)/(J16-T16)</f>
        <v>0.30794047077391629</v>
      </c>
      <c r="BJ16" s="9">
        <f t="shared" si="6"/>
        <v>0</v>
      </c>
      <c r="BK16" s="101">
        <f t="shared" si="7"/>
        <v>0</v>
      </c>
      <c r="BL16" s="101">
        <f t="shared" si="8"/>
        <v>1</v>
      </c>
      <c r="BM16" s="101">
        <f t="shared" si="9"/>
        <v>0</v>
      </c>
      <c r="BN16" s="9">
        <f t="shared" si="10"/>
        <v>0</v>
      </c>
    </row>
    <row r="17" spans="1:66" s="8" customFormat="1" x14ac:dyDescent="0.25">
      <c r="A17" s="106" t="s">
        <v>81</v>
      </c>
      <c r="B17" s="75">
        <v>0</v>
      </c>
      <c r="C17" s="75">
        <v>11380.30574</v>
      </c>
      <c r="D17" s="75">
        <v>0</v>
      </c>
      <c r="E17" s="83">
        <v>0</v>
      </c>
      <c r="F17" s="77">
        <v>1</v>
      </c>
      <c r="G17" s="91"/>
      <c r="H17" s="92">
        <v>1</v>
      </c>
      <c r="I17" s="80">
        <v>0</v>
      </c>
      <c r="J17" s="80">
        <v>565822.78209999995</v>
      </c>
      <c r="K17" s="81">
        <v>427997.78210000001</v>
      </c>
      <c r="L17" s="80">
        <v>46774</v>
      </c>
      <c r="M17" s="75">
        <v>0</v>
      </c>
      <c r="N17" s="83">
        <v>0</v>
      </c>
      <c r="O17" s="77">
        <v>1</v>
      </c>
      <c r="P17" s="91"/>
      <c r="Q17" s="92">
        <v>1</v>
      </c>
      <c r="R17" s="104">
        <v>0</v>
      </c>
      <c r="S17" s="75">
        <v>610669.42579999997</v>
      </c>
      <c r="T17" s="85">
        <v>200417.31</v>
      </c>
      <c r="U17" s="83">
        <v>0</v>
      </c>
      <c r="V17" s="77">
        <v>1</v>
      </c>
      <c r="W17" s="91"/>
      <c r="X17" s="92">
        <v>1</v>
      </c>
      <c r="Y17" s="75">
        <v>11380.30574</v>
      </c>
      <c r="Z17" s="87"/>
      <c r="AA17" s="75">
        <v>11380.30574</v>
      </c>
      <c r="AB17" s="87"/>
      <c r="AC17" s="87">
        <v>565822.78209999995</v>
      </c>
      <c r="AD17" s="87">
        <v>427997.78210000001</v>
      </c>
      <c r="AE17" s="87">
        <v>46774</v>
      </c>
      <c r="AF17" s="87">
        <v>91050.999999999942</v>
      </c>
      <c r="AG17" s="88">
        <v>9105.0999999999949</v>
      </c>
      <c r="AH17" s="87">
        <v>20485.405739999995</v>
      </c>
      <c r="AI17" s="107">
        <v>0</v>
      </c>
      <c r="AJ17" s="90">
        <v>1.5</v>
      </c>
      <c r="AK17" s="91"/>
      <c r="AL17" s="92">
        <v>1.5</v>
      </c>
      <c r="AM17" s="105">
        <v>0.86241524734499986</v>
      </c>
      <c r="AN17" s="94">
        <v>1</v>
      </c>
      <c r="AO17" s="91"/>
      <c r="AP17" s="109">
        <v>1</v>
      </c>
      <c r="AQ17" s="105">
        <v>0.98480766876846826</v>
      </c>
      <c r="AR17" s="94">
        <v>1</v>
      </c>
      <c r="AS17" s="91"/>
      <c r="AT17" s="109">
        <v>1</v>
      </c>
      <c r="AU17" s="96"/>
      <c r="AV17" s="97"/>
      <c r="AW17" s="90">
        <f t="shared" si="0"/>
        <v>0</v>
      </c>
      <c r="AX17" s="132">
        <f>H17+Q17+X17+AL17+AP17+AT17+AW17</f>
        <v>6.5</v>
      </c>
      <c r="AY17" s="7"/>
      <c r="AZ17" s="99">
        <v>16814.179</v>
      </c>
      <c r="BA17" s="9"/>
      <c r="BB17" s="100">
        <f>(AD17+AE17-T17)/(AC17-T17)</f>
        <v>0.75082201293613315</v>
      </c>
      <c r="BC17" s="9">
        <f t="shared" si="1"/>
        <v>0</v>
      </c>
      <c r="BD17" s="101">
        <f t="shared" si="2"/>
        <v>0</v>
      </c>
      <c r="BE17" s="101">
        <f t="shared" si="3"/>
        <v>0</v>
      </c>
      <c r="BF17" s="101">
        <f t="shared" si="4"/>
        <v>1</v>
      </c>
      <c r="BG17" s="9">
        <f t="shared" si="5"/>
        <v>0</v>
      </c>
      <c r="BI17" s="100">
        <f>(AZ17+L17)/(J17-T17)</f>
        <v>0.17402087230537677</v>
      </c>
      <c r="BJ17" s="9">
        <f t="shared" si="6"/>
        <v>0</v>
      </c>
      <c r="BK17" s="101">
        <f t="shared" si="7"/>
        <v>1</v>
      </c>
      <c r="BL17" s="101">
        <f t="shared" si="8"/>
        <v>0</v>
      </c>
      <c r="BM17" s="101">
        <f t="shared" si="9"/>
        <v>0</v>
      </c>
      <c r="BN17" s="9">
        <f t="shared" si="10"/>
        <v>0</v>
      </c>
    </row>
    <row r="18" spans="1:66" s="8" customFormat="1" x14ac:dyDescent="0.25">
      <c r="A18" s="115" t="s">
        <v>82</v>
      </c>
      <c r="B18" s="116">
        <v>0</v>
      </c>
      <c r="C18" s="116">
        <v>31178.02001</v>
      </c>
      <c r="D18" s="116">
        <v>0</v>
      </c>
      <c r="E18" s="117">
        <v>0</v>
      </c>
      <c r="F18" s="118"/>
      <c r="G18" s="119">
        <v>1</v>
      </c>
      <c r="H18" s="120">
        <v>1</v>
      </c>
      <c r="I18" s="121">
        <v>0</v>
      </c>
      <c r="J18" s="121">
        <v>248128.4161</v>
      </c>
      <c r="K18" s="122">
        <v>208714.9221</v>
      </c>
      <c r="L18" s="121">
        <v>22255</v>
      </c>
      <c r="M18" s="116">
        <v>0</v>
      </c>
      <c r="N18" s="117">
        <v>0</v>
      </c>
      <c r="O18" s="118"/>
      <c r="P18" s="119">
        <v>1</v>
      </c>
      <c r="Q18" s="120">
        <v>1</v>
      </c>
      <c r="R18" s="133">
        <v>0</v>
      </c>
      <c r="S18" s="116">
        <v>291362.76530000003</v>
      </c>
      <c r="T18" s="124">
        <v>118683.99</v>
      </c>
      <c r="U18" s="117">
        <v>0</v>
      </c>
      <c r="V18" s="118"/>
      <c r="W18" s="119">
        <v>1</v>
      </c>
      <c r="X18" s="120">
        <v>1</v>
      </c>
      <c r="Y18" s="116">
        <v>31178.02001</v>
      </c>
      <c r="Z18" s="125"/>
      <c r="AA18" s="116">
        <v>31178.02001</v>
      </c>
      <c r="AB18" s="125"/>
      <c r="AC18" s="125">
        <v>248128.4161</v>
      </c>
      <c r="AD18" s="125">
        <v>208714.9221</v>
      </c>
      <c r="AE18" s="125">
        <v>22255</v>
      </c>
      <c r="AF18" s="125">
        <v>17158.494000000006</v>
      </c>
      <c r="AG18" s="125">
        <v>1715.8494000000007</v>
      </c>
      <c r="AH18" s="125">
        <v>32893.869409999999</v>
      </c>
      <c r="AI18" s="126">
        <v>0</v>
      </c>
      <c r="AJ18" s="127"/>
      <c r="AK18" s="128">
        <v>1.5</v>
      </c>
      <c r="AL18" s="120">
        <v>1.5</v>
      </c>
      <c r="AM18" s="129">
        <v>0.94960650124086643</v>
      </c>
      <c r="AN18" s="127"/>
      <c r="AO18" s="128">
        <v>1</v>
      </c>
      <c r="AP18" s="130">
        <v>1</v>
      </c>
      <c r="AQ18" s="129">
        <v>0.9511219896227574</v>
      </c>
      <c r="AR18" s="127"/>
      <c r="AS18" s="128">
        <v>1</v>
      </c>
      <c r="AT18" s="130">
        <v>1</v>
      </c>
      <c r="AU18" s="96"/>
      <c r="AV18" s="97"/>
      <c r="AW18" s="90">
        <f>AV18</f>
        <v>0</v>
      </c>
      <c r="AX18" s="131">
        <f>H18+Q18+X18+AL18+AP18+AT18+AW18</f>
        <v>6.5</v>
      </c>
      <c r="AY18" s="7"/>
      <c r="AZ18" s="134">
        <v>35456.451999999997</v>
      </c>
      <c r="BB18" s="135">
        <f>(AD18+AE18-T18)/(AC18-T18)</f>
        <v>0.86744509194436448</v>
      </c>
      <c r="BC18" s="8">
        <f t="shared" si="1"/>
        <v>0</v>
      </c>
      <c r="BD18" s="136">
        <f t="shared" si="2"/>
        <v>0</v>
      </c>
      <c r="BE18" s="136">
        <f t="shared" si="3"/>
        <v>0</v>
      </c>
      <c r="BF18" s="136">
        <f t="shared" si="4"/>
        <v>1</v>
      </c>
      <c r="BG18" s="8">
        <f t="shared" si="5"/>
        <v>0</v>
      </c>
      <c r="BI18" s="135">
        <f>(AZ18+L18)/(J18-T18)</f>
        <v>0.44583960653057425</v>
      </c>
      <c r="BJ18" s="8">
        <f t="shared" si="6"/>
        <v>0</v>
      </c>
      <c r="BK18" s="136">
        <f t="shared" si="7"/>
        <v>0</v>
      </c>
      <c r="BL18" s="136">
        <f t="shared" si="8"/>
        <v>1</v>
      </c>
      <c r="BM18" s="136">
        <f t="shared" si="9"/>
        <v>0</v>
      </c>
      <c r="BN18" s="8">
        <f t="shared" si="10"/>
        <v>0</v>
      </c>
    </row>
    <row r="19" spans="1:66" s="8" customFormat="1" x14ac:dyDescent="0.25">
      <c r="A19" s="115" t="s">
        <v>83</v>
      </c>
      <c r="B19" s="116">
        <v>0</v>
      </c>
      <c r="C19" s="116">
        <v>972.60195999999996</v>
      </c>
      <c r="D19" s="116">
        <v>0</v>
      </c>
      <c r="E19" s="117">
        <v>0</v>
      </c>
      <c r="F19" s="118"/>
      <c r="G19" s="119">
        <v>1</v>
      </c>
      <c r="H19" s="120">
        <v>1</v>
      </c>
      <c r="I19" s="121">
        <v>0</v>
      </c>
      <c r="J19" s="121">
        <v>413545.33470000001</v>
      </c>
      <c r="K19" s="122">
        <v>310040.33470000001</v>
      </c>
      <c r="L19" s="121">
        <v>59974</v>
      </c>
      <c r="M19" s="116">
        <v>0</v>
      </c>
      <c r="N19" s="117">
        <v>0</v>
      </c>
      <c r="O19" s="118"/>
      <c r="P19" s="119">
        <v>1</v>
      </c>
      <c r="Q19" s="120">
        <v>1</v>
      </c>
      <c r="R19" s="133">
        <v>0</v>
      </c>
      <c r="S19" s="116">
        <v>413824.18640000001</v>
      </c>
      <c r="T19" s="124">
        <v>171048.34</v>
      </c>
      <c r="U19" s="117">
        <v>0</v>
      </c>
      <c r="V19" s="118"/>
      <c r="W19" s="119">
        <v>1</v>
      </c>
      <c r="X19" s="120">
        <v>1</v>
      </c>
      <c r="Y19" s="116">
        <v>972.60195999999996</v>
      </c>
      <c r="Z19" s="125"/>
      <c r="AA19" s="116">
        <v>972.60195999999996</v>
      </c>
      <c r="AB19" s="125"/>
      <c r="AC19" s="125">
        <v>413545.33470000001</v>
      </c>
      <c r="AD19" s="125">
        <v>310040.33470000001</v>
      </c>
      <c r="AE19" s="125">
        <v>59974</v>
      </c>
      <c r="AF19" s="125">
        <v>43531</v>
      </c>
      <c r="AG19" s="125">
        <v>4353.1000000000004</v>
      </c>
      <c r="AH19" s="125">
        <v>5325.7019600000003</v>
      </c>
      <c r="AI19" s="126">
        <v>0</v>
      </c>
      <c r="AJ19" s="127"/>
      <c r="AK19" s="128">
        <v>1.5</v>
      </c>
      <c r="AL19" s="120">
        <v>1.5</v>
      </c>
      <c r="AM19" s="129">
        <v>0.74706559733225308</v>
      </c>
      <c r="AN19" s="127"/>
      <c r="AO19" s="128">
        <v>1</v>
      </c>
      <c r="AP19" s="130">
        <v>1</v>
      </c>
      <c r="AQ19" s="129">
        <v>0.74918945388352787</v>
      </c>
      <c r="AR19" s="127"/>
      <c r="AS19" s="128">
        <v>1</v>
      </c>
      <c r="AT19" s="130">
        <v>1</v>
      </c>
      <c r="AU19" s="96"/>
      <c r="AV19" s="97"/>
      <c r="AW19" s="90">
        <f t="shared" si="0"/>
        <v>0</v>
      </c>
      <c r="AX19" s="131">
        <f>H19+Q19+X19+AL19+AP19+AT19+AW19</f>
        <v>6.5</v>
      </c>
      <c r="AY19" s="7"/>
      <c r="AZ19" s="99">
        <v>26765.723999999998</v>
      </c>
      <c r="BA19" s="9"/>
      <c r="BB19" s="100">
        <f>(AD19+AE19-T19)/(AC19-T19)</f>
        <v>0.82048849696527804</v>
      </c>
      <c r="BC19" s="9">
        <f t="shared" si="1"/>
        <v>0</v>
      </c>
      <c r="BD19" s="101">
        <f t="shared" si="2"/>
        <v>0</v>
      </c>
      <c r="BE19" s="101">
        <f t="shared" si="3"/>
        <v>0</v>
      </c>
      <c r="BF19" s="101">
        <f t="shared" si="4"/>
        <v>1</v>
      </c>
      <c r="BG19" s="9">
        <f t="shared" si="5"/>
        <v>0</v>
      </c>
      <c r="BI19" s="100">
        <f>(AZ19+L19)/(J19-T19)</f>
        <v>0.35769401640341236</v>
      </c>
      <c r="BJ19" s="9">
        <f t="shared" si="6"/>
        <v>0</v>
      </c>
      <c r="BK19" s="101">
        <f t="shared" si="7"/>
        <v>0</v>
      </c>
      <c r="BL19" s="101">
        <f t="shared" si="8"/>
        <v>1</v>
      </c>
      <c r="BM19" s="101">
        <f t="shared" si="9"/>
        <v>0</v>
      </c>
      <c r="BN19" s="9">
        <f t="shared" si="10"/>
        <v>0</v>
      </c>
    </row>
    <row r="20" spans="1:66" x14ac:dyDescent="0.25">
      <c r="A20" s="115" t="s">
        <v>84</v>
      </c>
      <c r="B20" s="116">
        <v>12000</v>
      </c>
      <c r="C20" s="116">
        <v>1177.1139000000001</v>
      </c>
      <c r="D20" s="116">
        <v>24000</v>
      </c>
      <c r="E20" s="117">
        <v>0.4766233352902296</v>
      </c>
      <c r="F20" s="118"/>
      <c r="G20" s="119">
        <v>1</v>
      </c>
      <c r="H20" s="120">
        <v>1</v>
      </c>
      <c r="I20" s="121">
        <v>0</v>
      </c>
      <c r="J20" s="121">
        <v>1187562.04</v>
      </c>
      <c r="K20" s="122">
        <v>900961.1997</v>
      </c>
      <c r="L20" s="121">
        <v>227048</v>
      </c>
      <c r="M20" s="116">
        <v>0</v>
      </c>
      <c r="N20" s="117">
        <v>0</v>
      </c>
      <c r="O20" s="118"/>
      <c r="P20" s="119">
        <v>1</v>
      </c>
      <c r="Q20" s="120">
        <v>1</v>
      </c>
      <c r="R20" s="133">
        <v>2699.2072600000001</v>
      </c>
      <c r="S20" s="116">
        <v>1149419.862</v>
      </c>
      <c r="T20" s="124">
        <v>489987.84000000003</v>
      </c>
      <c r="U20" s="117">
        <v>4.0932304922250209E-3</v>
      </c>
      <c r="V20" s="118"/>
      <c r="W20" s="119">
        <v>1</v>
      </c>
      <c r="X20" s="120">
        <v>1</v>
      </c>
      <c r="Y20" s="116">
        <v>1177.1139000000001</v>
      </c>
      <c r="Z20" s="125"/>
      <c r="AA20" s="116">
        <v>13177.1139</v>
      </c>
      <c r="AB20" s="125"/>
      <c r="AC20" s="125">
        <v>1187562.04</v>
      </c>
      <c r="AD20" s="125">
        <v>900961.1997</v>
      </c>
      <c r="AE20" s="125">
        <v>227048</v>
      </c>
      <c r="AF20" s="125">
        <v>59552.84030000004</v>
      </c>
      <c r="AG20" s="125">
        <v>5955.2840300000043</v>
      </c>
      <c r="AH20" s="125">
        <v>19132.397930000006</v>
      </c>
      <c r="AI20" s="126">
        <v>0</v>
      </c>
      <c r="AJ20" s="127"/>
      <c r="AK20" s="128">
        <v>1.5</v>
      </c>
      <c r="AL20" s="120">
        <v>1.5</v>
      </c>
      <c r="AM20" s="129">
        <v>0.83521170277340251</v>
      </c>
      <c r="AN20" s="127"/>
      <c r="AO20" s="128">
        <v>1</v>
      </c>
      <c r="AP20" s="130">
        <v>1</v>
      </c>
      <c r="AQ20" s="129">
        <v>0.95242106275465932</v>
      </c>
      <c r="AR20" s="127"/>
      <c r="AS20" s="128">
        <v>1</v>
      </c>
      <c r="AT20" s="130">
        <v>1</v>
      </c>
      <c r="AU20" s="96"/>
      <c r="AV20" s="97"/>
      <c r="AW20" s="90">
        <f>AV20</f>
        <v>0</v>
      </c>
      <c r="AX20" s="131">
        <f>H20+Q20+X20+AL20+AP20+AT20+AW20</f>
        <v>6.5</v>
      </c>
      <c r="AY20" s="7"/>
      <c r="AZ20" s="99">
        <v>83056.724000000002</v>
      </c>
      <c r="BB20" s="100">
        <f>(AD20+AE20-T20)/(AC20-T20)</f>
        <v>0.91462866559571721</v>
      </c>
      <c r="BC20" s="9">
        <f>IF(($BB20&lt;=10%),1,0)</f>
        <v>0</v>
      </c>
      <c r="BD20" s="101">
        <f>IF(AND(BB20&gt;10%,BB20&lt;30%),1,0)</f>
        <v>0</v>
      </c>
      <c r="BE20" s="101">
        <f>IF(AND(BB20&gt;30%,BB20&lt;70%),1,0)</f>
        <v>0</v>
      </c>
      <c r="BF20" s="101">
        <f>IF(AND(BB20&gt;70%,BB20&lt;90%),1,0)</f>
        <v>0</v>
      </c>
      <c r="BG20" s="9">
        <f>IF(($BB20&gt;=90%),1,0)</f>
        <v>1</v>
      </c>
      <c r="BI20" s="100">
        <f>(AZ20+L20)/(J20-T20)</f>
        <v>0.44454729547050337</v>
      </c>
      <c r="BJ20" s="9">
        <f>IF(($BI20&lt;=4.9%),1,0)</f>
        <v>0</v>
      </c>
      <c r="BK20" s="101">
        <f>IF(AND(BI20&gt;5%,BI20&lt;19.9%),1,0)</f>
        <v>0</v>
      </c>
      <c r="BL20" s="101">
        <f>IF(AND(BI20&gt;20%,BI20&lt;49.9%),1,0)</f>
        <v>1</v>
      </c>
      <c r="BM20" s="101">
        <f>IF(AND(BI20&gt;50%,BI20&lt;89.9%),1,0)</f>
        <v>0</v>
      </c>
      <c r="BN20" s="9">
        <f>IF((BI20&gt;=90%),1,0)</f>
        <v>0</v>
      </c>
    </row>
    <row r="21" spans="1:66" s="8" customFormat="1" x14ac:dyDescent="0.25">
      <c r="A21" s="115" t="s">
        <v>85</v>
      </c>
      <c r="B21" s="116">
        <v>0</v>
      </c>
      <c r="C21" s="116">
        <v>3263.24487</v>
      </c>
      <c r="D21" s="116">
        <v>0</v>
      </c>
      <c r="E21" s="117">
        <v>0</v>
      </c>
      <c r="F21" s="118"/>
      <c r="G21" s="119">
        <v>1</v>
      </c>
      <c r="H21" s="120">
        <v>1</v>
      </c>
      <c r="I21" s="121">
        <v>0</v>
      </c>
      <c r="J21" s="121">
        <v>278833.79119999998</v>
      </c>
      <c r="K21" s="122">
        <v>219569.81390000001</v>
      </c>
      <c r="L21" s="121">
        <v>32452</v>
      </c>
      <c r="M21" s="116">
        <v>0</v>
      </c>
      <c r="N21" s="117">
        <v>0</v>
      </c>
      <c r="O21" s="118"/>
      <c r="P21" s="119">
        <v>1</v>
      </c>
      <c r="Q21" s="120">
        <v>1</v>
      </c>
      <c r="R21" s="133">
        <v>0</v>
      </c>
      <c r="S21" s="116">
        <v>216679.82339999999</v>
      </c>
      <c r="T21" s="124">
        <v>95942.48</v>
      </c>
      <c r="U21" s="117">
        <v>0</v>
      </c>
      <c r="V21" s="118"/>
      <c r="W21" s="119">
        <v>1</v>
      </c>
      <c r="X21" s="120">
        <v>1</v>
      </c>
      <c r="Y21" s="116">
        <v>3263.24487</v>
      </c>
      <c r="Z21" s="125"/>
      <c r="AA21" s="116">
        <v>3263.24487</v>
      </c>
      <c r="AB21" s="125"/>
      <c r="AC21" s="125">
        <v>278833.79119999998</v>
      </c>
      <c r="AD21" s="125">
        <v>219569.81390000001</v>
      </c>
      <c r="AE21" s="125">
        <v>32452</v>
      </c>
      <c r="AF21" s="125">
        <v>26811.97729999997</v>
      </c>
      <c r="AG21" s="125">
        <v>1340.5988649999986</v>
      </c>
      <c r="AH21" s="125">
        <v>4603.8437349999986</v>
      </c>
      <c r="AI21" s="126">
        <v>0</v>
      </c>
      <c r="AJ21" s="118"/>
      <c r="AK21" s="128">
        <v>1.5</v>
      </c>
      <c r="AL21" s="120">
        <v>1.5</v>
      </c>
      <c r="AM21" s="129">
        <v>0.91512379002418676</v>
      </c>
      <c r="AN21" s="118"/>
      <c r="AO21" s="128">
        <v>1</v>
      </c>
      <c r="AP21" s="130">
        <v>1</v>
      </c>
      <c r="AQ21" s="129">
        <v>0.82390995604357187</v>
      </c>
      <c r="AR21" s="118"/>
      <c r="AS21" s="128">
        <v>1</v>
      </c>
      <c r="AT21" s="130">
        <v>1</v>
      </c>
      <c r="AU21" s="96"/>
      <c r="AV21" s="97"/>
      <c r="AW21" s="90">
        <f t="shared" si="0"/>
        <v>0</v>
      </c>
      <c r="AX21" s="131">
        <f>H21+Q21+X21+AL21+AP21+AT21+AW21</f>
        <v>6.5</v>
      </c>
      <c r="AY21" s="7"/>
      <c r="AZ21" s="99">
        <v>10961.853999999999</v>
      </c>
      <c r="BA21" s="9"/>
      <c r="BB21" s="100">
        <f>(AD21+AE21-T21)/(AC21-T21)</f>
        <v>0.85339939265523745</v>
      </c>
      <c r="BC21" s="9">
        <f t="shared" si="1"/>
        <v>0</v>
      </c>
      <c r="BD21" s="101">
        <f t="shared" si="2"/>
        <v>0</v>
      </c>
      <c r="BE21" s="101">
        <f t="shared" si="3"/>
        <v>0</v>
      </c>
      <c r="BF21" s="101">
        <f t="shared" si="4"/>
        <v>1</v>
      </c>
      <c r="BG21" s="9">
        <f t="shared" si="5"/>
        <v>0</v>
      </c>
      <c r="BI21" s="100">
        <f>(AZ21+L21)/(J21-T21)</f>
        <v>0.23737515858544514</v>
      </c>
      <c r="BJ21" s="9">
        <f t="shared" si="6"/>
        <v>0</v>
      </c>
      <c r="BK21" s="101">
        <f t="shared" si="7"/>
        <v>0</v>
      </c>
      <c r="BL21" s="101">
        <f t="shared" si="8"/>
        <v>1</v>
      </c>
      <c r="BM21" s="101">
        <f t="shared" si="9"/>
        <v>0</v>
      </c>
      <c r="BN21" s="9">
        <f t="shared" si="10"/>
        <v>0</v>
      </c>
    </row>
    <row r="22" spans="1:66" s="8" customFormat="1" x14ac:dyDescent="0.25">
      <c r="A22" s="106" t="s">
        <v>86</v>
      </c>
      <c r="B22" s="75">
        <v>0</v>
      </c>
      <c r="C22" s="75">
        <v>26510.764910000002</v>
      </c>
      <c r="D22" s="75">
        <v>0</v>
      </c>
      <c r="E22" s="83">
        <v>0</v>
      </c>
      <c r="F22" s="77">
        <v>1</v>
      </c>
      <c r="G22" s="91"/>
      <c r="H22" s="92">
        <v>1</v>
      </c>
      <c r="I22" s="80">
        <v>0</v>
      </c>
      <c r="J22" s="80">
        <v>1022446.1090000001</v>
      </c>
      <c r="K22" s="81">
        <v>762439.20900000003</v>
      </c>
      <c r="L22" s="80">
        <v>106049</v>
      </c>
      <c r="M22" s="75">
        <v>0</v>
      </c>
      <c r="N22" s="83">
        <v>0</v>
      </c>
      <c r="O22" s="77">
        <v>1</v>
      </c>
      <c r="P22" s="91"/>
      <c r="Q22" s="92">
        <v>1</v>
      </c>
      <c r="R22" s="104">
        <v>0</v>
      </c>
      <c r="S22" s="75">
        <v>1029670.27</v>
      </c>
      <c r="T22" s="85">
        <v>303755.24</v>
      </c>
      <c r="U22" s="83">
        <v>0</v>
      </c>
      <c r="V22" s="77">
        <v>1</v>
      </c>
      <c r="W22" s="91"/>
      <c r="X22" s="92">
        <v>1</v>
      </c>
      <c r="Y22" s="75">
        <v>26510.764910000002</v>
      </c>
      <c r="Z22" s="87"/>
      <c r="AA22" s="87">
        <v>26510.76</v>
      </c>
      <c r="AB22" s="87"/>
      <c r="AC22" s="87">
        <v>1022446.1090000001</v>
      </c>
      <c r="AD22" s="87">
        <v>762439.20900000003</v>
      </c>
      <c r="AE22" s="87">
        <v>106049</v>
      </c>
      <c r="AF22" s="87">
        <v>153957.90000000002</v>
      </c>
      <c r="AG22" s="88">
        <v>15395.790000000003</v>
      </c>
      <c r="AH22" s="87">
        <v>41906.550000000003</v>
      </c>
      <c r="AI22" s="107">
        <v>3.1891835386766284E-8</v>
      </c>
      <c r="AJ22" s="90">
        <v>1.5</v>
      </c>
      <c r="AK22" s="91"/>
      <c r="AL22" s="92">
        <v>1.5</v>
      </c>
      <c r="AM22" s="105">
        <v>0.7832859215038096</v>
      </c>
      <c r="AN22" s="94">
        <v>1</v>
      </c>
      <c r="AO22" s="91"/>
      <c r="AP22" s="109">
        <v>1</v>
      </c>
      <c r="AQ22" s="105">
        <v>0.79165753020442231</v>
      </c>
      <c r="AR22" s="94">
        <v>1</v>
      </c>
      <c r="AS22" s="91"/>
      <c r="AT22" s="109">
        <v>1</v>
      </c>
      <c r="AU22" s="96"/>
      <c r="AV22" s="97"/>
      <c r="AW22" s="90">
        <f>AV22</f>
        <v>0</v>
      </c>
      <c r="AX22" s="132">
        <f>H22+Q22+X22+AL22+AP22+AT22+AW22</f>
        <v>6.5</v>
      </c>
      <c r="AY22" s="7"/>
      <c r="AZ22" s="99">
        <v>31817.344000000001</v>
      </c>
      <c r="BA22" s="9"/>
      <c r="BB22" s="100">
        <f>(AD22+AE22-T22)/(AC22-T22)</f>
        <v>0.78578008064271088</v>
      </c>
      <c r="BC22" s="9">
        <f t="shared" si="1"/>
        <v>0</v>
      </c>
      <c r="BD22" s="101">
        <f t="shared" si="2"/>
        <v>0</v>
      </c>
      <c r="BE22" s="101">
        <f t="shared" si="3"/>
        <v>0</v>
      </c>
      <c r="BF22" s="101">
        <f t="shared" si="4"/>
        <v>1</v>
      </c>
      <c r="BG22" s="9">
        <f t="shared" si="5"/>
        <v>0</v>
      </c>
      <c r="BI22" s="100">
        <f>(AZ22+L22)/(J22-T22)</f>
        <v>0.19182982551570443</v>
      </c>
      <c r="BJ22" s="9">
        <f t="shared" si="6"/>
        <v>0</v>
      </c>
      <c r="BK22" s="101">
        <f t="shared" si="7"/>
        <v>1</v>
      </c>
      <c r="BL22" s="101">
        <f t="shared" si="8"/>
        <v>0</v>
      </c>
      <c r="BM22" s="101">
        <f t="shared" si="9"/>
        <v>0</v>
      </c>
      <c r="BN22" s="9">
        <f t="shared" si="10"/>
        <v>0</v>
      </c>
    </row>
    <row r="23" spans="1:66" s="8" customFormat="1" x14ac:dyDescent="0.25">
      <c r="A23" s="115" t="s">
        <v>87</v>
      </c>
      <c r="B23" s="116">
        <v>0</v>
      </c>
      <c r="C23" s="116">
        <v>4805.8447100000003</v>
      </c>
      <c r="D23" s="116">
        <v>0</v>
      </c>
      <c r="E23" s="117">
        <v>0</v>
      </c>
      <c r="F23" s="118"/>
      <c r="G23" s="119">
        <v>1</v>
      </c>
      <c r="H23" s="120">
        <v>1</v>
      </c>
      <c r="I23" s="121">
        <v>0</v>
      </c>
      <c r="J23" s="121">
        <v>326699.71919999999</v>
      </c>
      <c r="K23" s="122">
        <v>264862.00449999998</v>
      </c>
      <c r="L23" s="121">
        <v>43734</v>
      </c>
      <c r="M23" s="116">
        <v>0</v>
      </c>
      <c r="N23" s="117">
        <v>0</v>
      </c>
      <c r="O23" s="118"/>
      <c r="P23" s="119">
        <v>1</v>
      </c>
      <c r="Q23" s="120">
        <v>1</v>
      </c>
      <c r="R23" s="133">
        <v>0</v>
      </c>
      <c r="S23" s="116">
        <v>296245.11729999998</v>
      </c>
      <c r="T23" s="124">
        <v>136092.87</v>
      </c>
      <c r="U23" s="117">
        <v>0</v>
      </c>
      <c r="V23" s="118"/>
      <c r="W23" s="119">
        <v>1</v>
      </c>
      <c r="X23" s="120">
        <v>1</v>
      </c>
      <c r="Y23" s="116">
        <v>4805.8447100000003</v>
      </c>
      <c r="Z23" s="125"/>
      <c r="AA23" s="116">
        <v>4805.8447100000003</v>
      </c>
      <c r="AB23" s="125"/>
      <c r="AC23" s="125">
        <v>326699.71919999999</v>
      </c>
      <c r="AD23" s="125">
        <v>264862.00449999998</v>
      </c>
      <c r="AE23" s="125">
        <v>43734</v>
      </c>
      <c r="AF23" s="125">
        <v>18103.714700000011</v>
      </c>
      <c r="AG23" s="125">
        <v>905.18573500000059</v>
      </c>
      <c r="AH23" s="125">
        <v>5711.0304450000012</v>
      </c>
      <c r="AI23" s="126">
        <v>0</v>
      </c>
      <c r="AJ23" s="118"/>
      <c r="AK23" s="128">
        <v>1.5</v>
      </c>
      <c r="AL23" s="120">
        <v>1.5</v>
      </c>
      <c r="AM23" s="129">
        <v>0.83237629387802348</v>
      </c>
      <c r="AN23" s="118"/>
      <c r="AO23" s="128">
        <v>1</v>
      </c>
      <c r="AP23" s="130">
        <v>1</v>
      </c>
      <c r="AQ23" s="129">
        <v>0.80495420439029797</v>
      </c>
      <c r="AR23" s="118"/>
      <c r="AS23" s="128">
        <v>1</v>
      </c>
      <c r="AT23" s="130">
        <v>1</v>
      </c>
      <c r="AU23" s="96"/>
      <c r="AV23" s="97"/>
      <c r="AW23" s="90">
        <f t="shared" si="0"/>
        <v>0</v>
      </c>
      <c r="AX23" s="131">
        <f>H23+Q23+X23+AL23+AP23+AT23+AW23</f>
        <v>6.5</v>
      </c>
      <c r="AY23" s="7"/>
      <c r="AZ23" s="99">
        <v>40337.11</v>
      </c>
      <c r="BA23" s="9"/>
      <c r="BB23" s="100">
        <f>(AD23+AE23-T23)/(AC23-T23)</f>
        <v>0.9050206496986678</v>
      </c>
      <c r="BC23" s="9">
        <f t="shared" si="1"/>
        <v>0</v>
      </c>
      <c r="BD23" s="101">
        <f t="shared" si="2"/>
        <v>0</v>
      </c>
      <c r="BE23" s="101">
        <f t="shared" si="3"/>
        <v>0</v>
      </c>
      <c r="BF23" s="101">
        <f t="shared" si="4"/>
        <v>0</v>
      </c>
      <c r="BG23" s="9">
        <f t="shared" si="5"/>
        <v>1</v>
      </c>
      <c r="BI23" s="100">
        <f>(AZ23+L23)/(J23-T23)</f>
        <v>0.44107077134350953</v>
      </c>
      <c r="BJ23" s="9">
        <f t="shared" si="6"/>
        <v>0</v>
      </c>
      <c r="BK23" s="101">
        <f t="shared" si="7"/>
        <v>0</v>
      </c>
      <c r="BL23" s="101">
        <f t="shared" si="8"/>
        <v>1</v>
      </c>
      <c r="BM23" s="101">
        <f t="shared" si="9"/>
        <v>0</v>
      </c>
      <c r="BN23" s="9">
        <f t="shared" si="10"/>
        <v>0</v>
      </c>
    </row>
    <row r="24" spans="1:66" s="8" customFormat="1" x14ac:dyDescent="0.25">
      <c r="A24" s="115" t="s">
        <v>88</v>
      </c>
      <c r="B24" s="116">
        <v>0</v>
      </c>
      <c r="C24" s="116">
        <v>19140.561600000001</v>
      </c>
      <c r="D24" s="116">
        <v>0</v>
      </c>
      <c r="E24" s="117">
        <v>0</v>
      </c>
      <c r="F24" s="118"/>
      <c r="G24" s="119">
        <v>1</v>
      </c>
      <c r="H24" s="120">
        <v>1</v>
      </c>
      <c r="I24" s="121">
        <v>0</v>
      </c>
      <c r="J24" s="121">
        <v>659223.625</v>
      </c>
      <c r="K24" s="122">
        <v>461817.42499999999</v>
      </c>
      <c r="L24" s="121">
        <v>125296</v>
      </c>
      <c r="M24" s="116">
        <v>0</v>
      </c>
      <c r="N24" s="117">
        <v>0</v>
      </c>
      <c r="O24" s="118"/>
      <c r="P24" s="119">
        <v>1</v>
      </c>
      <c r="Q24" s="120">
        <v>1</v>
      </c>
      <c r="R24" s="133">
        <v>0</v>
      </c>
      <c r="S24" s="116">
        <v>643490.18660000002</v>
      </c>
      <c r="T24" s="124">
        <v>284794.53999999998</v>
      </c>
      <c r="U24" s="117">
        <v>0</v>
      </c>
      <c r="V24" s="118"/>
      <c r="W24" s="119">
        <v>1</v>
      </c>
      <c r="X24" s="120">
        <v>1</v>
      </c>
      <c r="Y24" s="116">
        <v>19140.561600000001</v>
      </c>
      <c r="Z24" s="125"/>
      <c r="AA24" s="116">
        <v>19140.561600000001</v>
      </c>
      <c r="AB24" s="125"/>
      <c r="AC24" s="125">
        <v>659223.625</v>
      </c>
      <c r="AD24" s="125">
        <v>461817.42499999999</v>
      </c>
      <c r="AE24" s="125">
        <v>125296</v>
      </c>
      <c r="AF24" s="125">
        <v>72110.200000000012</v>
      </c>
      <c r="AG24" s="125">
        <v>7211.0200000000013</v>
      </c>
      <c r="AH24" s="125">
        <v>26351.581600000001</v>
      </c>
      <c r="AI24" s="126">
        <v>0</v>
      </c>
      <c r="AJ24" s="127"/>
      <c r="AK24" s="128">
        <v>1.5</v>
      </c>
      <c r="AL24" s="120">
        <v>1.5</v>
      </c>
      <c r="AM24" s="129">
        <v>0.82748504700080361</v>
      </c>
      <c r="AN24" s="127"/>
      <c r="AO24" s="128">
        <v>1</v>
      </c>
      <c r="AP24" s="130">
        <v>1</v>
      </c>
      <c r="AQ24" s="129">
        <v>0.9281200833995108</v>
      </c>
      <c r="AR24" s="127"/>
      <c r="AS24" s="128">
        <v>1</v>
      </c>
      <c r="AT24" s="130">
        <v>1</v>
      </c>
      <c r="AU24" s="96"/>
      <c r="AV24" s="97"/>
      <c r="AW24" s="90">
        <f t="shared" si="0"/>
        <v>0</v>
      </c>
      <c r="AX24" s="131">
        <f>H24+Q24+X24+AL24+AP24+AT24+AW24</f>
        <v>6.5</v>
      </c>
      <c r="AY24" s="7"/>
      <c r="AZ24" s="99">
        <v>16988.464</v>
      </c>
      <c r="BA24" s="9"/>
      <c r="BB24" s="100">
        <f>(AD24+AE24-T24)/(AC24-T24)</f>
        <v>0.807412931076121</v>
      </c>
      <c r="BC24" s="9">
        <f t="shared" si="1"/>
        <v>0</v>
      </c>
      <c r="BD24" s="101">
        <f t="shared" si="2"/>
        <v>0</v>
      </c>
      <c r="BE24" s="101">
        <f t="shared" si="3"/>
        <v>0</v>
      </c>
      <c r="BF24" s="101">
        <f t="shared" si="4"/>
        <v>1</v>
      </c>
      <c r="BG24" s="9">
        <f t="shared" si="5"/>
        <v>0</v>
      </c>
      <c r="BI24" s="100">
        <f>(AZ24+L24)/(J24-T24)</f>
        <v>0.38000377027334831</v>
      </c>
      <c r="BJ24" s="9">
        <f t="shared" si="6"/>
        <v>0</v>
      </c>
      <c r="BK24" s="101">
        <f t="shared" si="7"/>
        <v>0</v>
      </c>
      <c r="BL24" s="101">
        <f t="shared" si="8"/>
        <v>1</v>
      </c>
      <c r="BM24" s="101">
        <f t="shared" si="9"/>
        <v>0</v>
      </c>
      <c r="BN24" s="9">
        <f t="shared" si="10"/>
        <v>0</v>
      </c>
    </row>
    <row r="25" spans="1:66" s="8" customFormat="1" x14ac:dyDescent="0.25">
      <c r="A25" s="115" t="s">
        <v>89</v>
      </c>
      <c r="B25" s="116">
        <v>0</v>
      </c>
      <c r="C25" s="116">
        <v>13826.66548</v>
      </c>
      <c r="D25" s="116">
        <v>0</v>
      </c>
      <c r="E25" s="117">
        <v>0</v>
      </c>
      <c r="F25" s="118"/>
      <c r="G25" s="119">
        <v>1</v>
      </c>
      <c r="H25" s="120">
        <v>1</v>
      </c>
      <c r="I25" s="121">
        <v>0</v>
      </c>
      <c r="J25" s="121">
        <v>368177.49369999999</v>
      </c>
      <c r="K25" s="122">
        <v>299122.89370000002</v>
      </c>
      <c r="L25" s="121">
        <v>49593</v>
      </c>
      <c r="M25" s="116">
        <v>0</v>
      </c>
      <c r="N25" s="117">
        <v>0</v>
      </c>
      <c r="O25" s="118"/>
      <c r="P25" s="119">
        <v>1</v>
      </c>
      <c r="Q25" s="120">
        <v>1</v>
      </c>
      <c r="R25" s="133">
        <v>0</v>
      </c>
      <c r="S25" s="116">
        <v>376900.40639999998</v>
      </c>
      <c r="T25" s="124">
        <v>130016.92</v>
      </c>
      <c r="U25" s="117">
        <v>0</v>
      </c>
      <c r="V25" s="118"/>
      <c r="W25" s="119">
        <v>1</v>
      </c>
      <c r="X25" s="120">
        <v>1</v>
      </c>
      <c r="Y25" s="116">
        <v>13826.66548</v>
      </c>
      <c r="Z25" s="125"/>
      <c r="AA25" s="116">
        <v>13826.66548</v>
      </c>
      <c r="AB25" s="125"/>
      <c r="AC25" s="125">
        <v>368177.49369999999</v>
      </c>
      <c r="AD25" s="125">
        <v>299122.89370000002</v>
      </c>
      <c r="AE25" s="125">
        <v>49593</v>
      </c>
      <c r="AF25" s="125">
        <v>19461.599999999977</v>
      </c>
      <c r="AG25" s="125">
        <v>973.0799999999989</v>
      </c>
      <c r="AH25" s="125">
        <v>14799.745479999998</v>
      </c>
      <c r="AI25" s="126">
        <v>0</v>
      </c>
      <c r="AJ25" s="127"/>
      <c r="AK25" s="128">
        <v>1.5</v>
      </c>
      <c r="AL25" s="120">
        <v>1.5</v>
      </c>
      <c r="AM25" s="129">
        <v>0.90107761264744668</v>
      </c>
      <c r="AN25" s="127"/>
      <c r="AO25" s="128">
        <v>1</v>
      </c>
      <c r="AP25" s="130">
        <v>1</v>
      </c>
      <c r="AQ25" s="129">
        <v>0.97501504778661652</v>
      </c>
      <c r="AR25" s="127"/>
      <c r="AS25" s="128">
        <v>1</v>
      </c>
      <c r="AT25" s="130">
        <v>1</v>
      </c>
      <c r="AU25" s="96"/>
      <c r="AV25" s="97"/>
      <c r="AW25" s="90">
        <f t="shared" si="0"/>
        <v>0</v>
      </c>
      <c r="AX25" s="131">
        <f>H25+Q25+X25+AL25+AP25+AT25+AW25</f>
        <v>6.5</v>
      </c>
      <c r="AY25" s="7"/>
      <c r="AZ25" s="99">
        <v>40388.538</v>
      </c>
      <c r="BA25" s="9"/>
      <c r="BB25" s="100">
        <f>(AD25+AE25-T25)/(AC25-T25)</f>
        <v>0.91828370373126966</v>
      </c>
      <c r="BC25" s="9">
        <f t="shared" si="1"/>
        <v>0</v>
      </c>
      <c r="BD25" s="101">
        <f t="shared" si="2"/>
        <v>0</v>
      </c>
      <c r="BE25" s="101">
        <f t="shared" si="3"/>
        <v>0</v>
      </c>
      <c r="BF25" s="101">
        <f t="shared" si="4"/>
        <v>0</v>
      </c>
      <c r="BG25" s="9">
        <f t="shared" si="5"/>
        <v>1</v>
      </c>
      <c r="BI25" s="100">
        <f>(AZ25+L25)/(J25-T25)</f>
        <v>0.37781878252168483</v>
      </c>
      <c r="BJ25" s="9">
        <f t="shared" si="6"/>
        <v>0</v>
      </c>
      <c r="BK25" s="101">
        <f t="shared" si="7"/>
        <v>0</v>
      </c>
      <c r="BL25" s="101">
        <f t="shared" si="8"/>
        <v>1</v>
      </c>
      <c r="BM25" s="101">
        <f t="shared" si="9"/>
        <v>0</v>
      </c>
      <c r="BN25" s="9">
        <f t="shared" si="10"/>
        <v>0</v>
      </c>
    </row>
    <row r="26" spans="1:66" s="8" customFormat="1" x14ac:dyDescent="0.25">
      <c r="A26" s="115" t="s">
        <v>90</v>
      </c>
      <c r="B26" s="116">
        <v>0</v>
      </c>
      <c r="C26" s="116">
        <v>8481.0851399999992</v>
      </c>
      <c r="D26" s="116">
        <v>0</v>
      </c>
      <c r="E26" s="117">
        <v>0</v>
      </c>
      <c r="F26" s="118"/>
      <c r="G26" s="119">
        <v>1</v>
      </c>
      <c r="H26" s="120">
        <v>1</v>
      </c>
      <c r="I26" s="121">
        <v>0</v>
      </c>
      <c r="J26" s="121">
        <v>779635.78520000004</v>
      </c>
      <c r="K26" s="122">
        <v>593637.18779999996</v>
      </c>
      <c r="L26" s="121">
        <v>123858</v>
      </c>
      <c r="M26" s="116">
        <v>0</v>
      </c>
      <c r="N26" s="117">
        <v>0</v>
      </c>
      <c r="O26" s="118"/>
      <c r="P26" s="119">
        <v>1</v>
      </c>
      <c r="Q26" s="120">
        <v>1</v>
      </c>
      <c r="R26" s="133">
        <v>0</v>
      </c>
      <c r="S26" s="116">
        <v>725011.15040000004</v>
      </c>
      <c r="T26" s="124">
        <v>276682.78999999998</v>
      </c>
      <c r="U26" s="117">
        <v>0</v>
      </c>
      <c r="V26" s="118"/>
      <c r="W26" s="119">
        <v>1</v>
      </c>
      <c r="X26" s="120">
        <v>1</v>
      </c>
      <c r="Y26" s="116">
        <v>8481.0851399999992</v>
      </c>
      <c r="Z26" s="125"/>
      <c r="AA26" s="116">
        <v>8481.0851399999992</v>
      </c>
      <c r="AB26" s="125"/>
      <c r="AC26" s="125">
        <v>779635.78520000004</v>
      </c>
      <c r="AD26" s="125">
        <v>593637.18779999996</v>
      </c>
      <c r="AE26" s="125">
        <v>123858</v>
      </c>
      <c r="AF26" s="125">
        <v>62140.597400000086</v>
      </c>
      <c r="AG26" s="125">
        <v>6214.0597400000088</v>
      </c>
      <c r="AH26" s="125">
        <v>14695.144880000007</v>
      </c>
      <c r="AI26" s="126">
        <v>0</v>
      </c>
      <c r="AJ26" s="127"/>
      <c r="AK26" s="128">
        <v>1.5</v>
      </c>
      <c r="AL26" s="120">
        <v>1.5</v>
      </c>
      <c r="AM26" s="129">
        <v>0.90929927583211423</v>
      </c>
      <c r="AN26" s="127"/>
      <c r="AO26" s="128">
        <v>1</v>
      </c>
      <c r="AP26" s="130">
        <v>1</v>
      </c>
      <c r="AQ26" s="129">
        <v>0.90962923897258174</v>
      </c>
      <c r="AR26" s="127"/>
      <c r="AS26" s="128">
        <v>1</v>
      </c>
      <c r="AT26" s="130">
        <v>1</v>
      </c>
      <c r="AU26" s="96"/>
      <c r="AV26" s="97"/>
      <c r="AW26" s="90">
        <f t="shared" si="0"/>
        <v>0</v>
      </c>
      <c r="AX26" s="131">
        <f>H26+Q26+X26+AL26+AP26+AT26+AW26</f>
        <v>6.5</v>
      </c>
      <c r="AY26" s="7"/>
      <c r="AZ26" s="99">
        <v>46282.382380000003</v>
      </c>
      <c r="BA26" s="9"/>
      <c r="BB26" s="100">
        <f>(AD26+AE26-T26)/(AC26-T26)</f>
        <v>0.87644849917776158</v>
      </c>
      <c r="BC26" s="9">
        <f t="shared" si="1"/>
        <v>0</v>
      </c>
      <c r="BD26" s="101">
        <f t="shared" si="2"/>
        <v>0</v>
      </c>
      <c r="BE26" s="101">
        <f t="shared" si="3"/>
        <v>0</v>
      </c>
      <c r="BF26" s="101">
        <f t="shared" si="4"/>
        <v>1</v>
      </c>
      <c r="BG26" s="9">
        <f t="shared" si="5"/>
        <v>0</v>
      </c>
      <c r="BI26" s="100">
        <f>(AZ26+L26)/(J26-T26)</f>
        <v>0.33828286938095159</v>
      </c>
      <c r="BJ26" s="9">
        <f t="shared" si="6"/>
        <v>0</v>
      </c>
      <c r="BK26" s="101">
        <f t="shared" si="7"/>
        <v>0</v>
      </c>
      <c r="BL26" s="101">
        <f t="shared" si="8"/>
        <v>1</v>
      </c>
      <c r="BM26" s="101">
        <f t="shared" si="9"/>
        <v>0</v>
      </c>
      <c r="BN26" s="9">
        <f t="shared" si="10"/>
        <v>0</v>
      </c>
    </row>
    <row r="27" spans="1:66" s="8" customFormat="1" x14ac:dyDescent="0.25">
      <c r="A27" s="115" t="s">
        <v>91</v>
      </c>
      <c r="B27" s="116">
        <v>0</v>
      </c>
      <c r="C27" s="116">
        <v>8700.5344299999997</v>
      </c>
      <c r="D27" s="116">
        <v>0</v>
      </c>
      <c r="E27" s="117">
        <v>0</v>
      </c>
      <c r="F27" s="118"/>
      <c r="G27" s="119">
        <v>1</v>
      </c>
      <c r="H27" s="120">
        <v>1</v>
      </c>
      <c r="I27" s="121">
        <v>0</v>
      </c>
      <c r="J27" s="121">
        <v>418224.54430000001</v>
      </c>
      <c r="K27" s="122">
        <v>305847.54430000001</v>
      </c>
      <c r="L27" s="121">
        <v>64784</v>
      </c>
      <c r="M27" s="116">
        <v>0</v>
      </c>
      <c r="N27" s="117">
        <v>0</v>
      </c>
      <c r="O27" s="118"/>
      <c r="P27" s="119">
        <v>1</v>
      </c>
      <c r="Q27" s="120">
        <v>1</v>
      </c>
      <c r="R27" s="133">
        <v>0</v>
      </c>
      <c r="S27" s="116">
        <v>431139.50709999999</v>
      </c>
      <c r="T27" s="124">
        <v>211768.95999999999</v>
      </c>
      <c r="U27" s="117">
        <v>0</v>
      </c>
      <c r="V27" s="118"/>
      <c r="W27" s="119">
        <v>1</v>
      </c>
      <c r="X27" s="120">
        <v>1</v>
      </c>
      <c r="Y27" s="116">
        <v>8700.5344299999997</v>
      </c>
      <c r="Z27" s="125"/>
      <c r="AA27" s="116">
        <v>8700.5344299999997</v>
      </c>
      <c r="AB27" s="125"/>
      <c r="AC27" s="125">
        <v>418224.54430000001</v>
      </c>
      <c r="AD27" s="125">
        <v>305847.54430000001</v>
      </c>
      <c r="AE27" s="125">
        <v>64784</v>
      </c>
      <c r="AF27" s="125">
        <v>47593</v>
      </c>
      <c r="AG27" s="125">
        <v>2379.65</v>
      </c>
      <c r="AH27" s="125">
        <v>11080.184429999999</v>
      </c>
      <c r="AI27" s="126">
        <v>0</v>
      </c>
      <c r="AJ27" s="118"/>
      <c r="AK27" s="128">
        <v>1.5</v>
      </c>
      <c r="AL27" s="120">
        <v>1.5</v>
      </c>
      <c r="AM27" s="129">
        <v>0.79433830148611717</v>
      </c>
      <c r="AN27" s="118"/>
      <c r="AO27" s="128">
        <v>1</v>
      </c>
      <c r="AP27" s="130">
        <v>1</v>
      </c>
      <c r="AQ27" s="129">
        <v>0.80083284388187137</v>
      </c>
      <c r="AR27" s="118"/>
      <c r="AS27" s="128">
        <v>1</v>
      </c>
      <c r="AT27" s="130">
        <v>1</v>
      </c>
      <c r="AU27" s="96"/>
      <c r="AV27" s="97"/>
      <c r="AW27" s="90">
        <f t="shared" si="0"/>
        <v>0</v>
      </c>
      <c r="AX27" s="131">
        <f>H27+Q27+X27+AL27+AP27+AT27+AW27</f>
        <v>6.5</v>
      </c>
      <c r="AY27" s="7"/>
      <c r="AZ27" s="99">
        <v>30349.421999999999</v>
      </c>
      <c r="BA27" s="9"/>
      <c r="BB27" s="100">
        <f>(AD27+AE27-T27)/(AC27-T27)</f>
        <v>0.76947584071718422</v>
      </c>
      <c r="BC27" s="9">
        <f t="shared" si="1"/>
        <v>0</v>
      </c>
      <c r="BD27" s="101">
        <f t="shared" si="2"/>
        <v>0</v>
      </c>
      <c r="BE27" s="101">
        <f t="shared" si="3"/>
        <v>0</v>
      </c>
      <c r="BF27" s="101">
        <f t="shared" si="4"/>
        <v>1</v>
      </c>
      <c r="BG27" s="9">
        <f t="shared" si="5"/>
        <v>0</v>
      </c>
      <c r="BI27" s="100">
        <f>(AZ27+L27)/(J27-T27)</f>
        <v>0.4607936487770749</v>
      </c>
      <c r="BJ27" s="9">
        <f t="shared" si="6"/>
        <v>0</v>
      </c>
      <c r="BK27" s="101">
        <f t="shared" si="7"/>
        <v>0</v>
      </c>
      <c r="BL27" s="101">
        <f t="shared" si="8"/>
        <v>1</v>
      </c>
      <c r="BM27" s="101">
        <f t="shared" si="9"/>
        <v>0</v>
      </c>
      <c r="BN27" s="9">
        <f t="shared" si="10"/>
        <v>0</v>
      </c>
    </row>
    <row r="28" spans="1:66" s="8" customFormat="1" x14ac:dyDescent="0.25">
      <c r="A28" s="115" t="s">
        <v>92</v>
      </c>
      <c r="B28" s="116">
        <v>0</v>
      </c>
      <c r="C28" s="116">
        <v>7378.4876400000003</v>
      </c>
      <c r="D28" s="116">
        <v>0</v>
      </c>
      <c r="E28" s="117">
        <v>0</v>
      </c>
      <c r="F28" s="118"/>
      <c r="G28" s="119">
        <v>1</v>
      </c>
      <c r="H28" s="120">
        <v>1</v>
      </c>
      <c r="I28" s="121">
        <v>0</v>
      </c>
      <c r="J28" s="121">
        <v>446436.74709999998</v>
      </c>
      <c r="K28" s="122">
        <v>320699.77539999998</v>
      </c>
      <c r="L28" s="121">
        <v>75998</v>
      </c>
      <c r="M28" s="116">
        <v>0</v>
      </c>
      <c r="N28" s="117">
        <v>0</v>
      </c>
      <c r="O28" s="118"/>
      <c r="P28" s="119">
        <v>1</v>
      </c>
      <c r="Q28" s="120">
        <v>1</v>
      </c>
      <c r="R28" s="133">
        <v>0</v>
      </c>
      <c r="S28" s="116">
        <v>460065.52039999998</v>
      </c>
      <c r="T28" s="124">
        <v>178117.27</v>
      </c>
      <c r="U28" s="117">
        <v>0</v>
      </c>
      <c r="V28" s="118"/>
      <c r="W28" s="119">
        <v>1</v>
      </c>
      <c r="X28" s="120">
        <v>1</v>
      </c>
      <c r="Y28" s="116">
        <v>7378.4876400000003</v>
      </c>
      <c r="Z28" s="125"/>
      <c r="AA28" s="116">
        <v>7378.4876400000003</v>
      </c>
      <c r="AB28" s="125"/>
      <c r="AC28" s="125">
        <v>446436.74709999998</v>
      </c>
      <c r="AD28" s="125">
        <v>320699.77539999998</v>
      </c>
      <c r="AE28" s="125">
        <v>75998</v>
      </c>
      <c r="AF28" s="125">
        <v>49738.971699999995</v>
      </c>
      <c r="AG28" s="125">
        <v>2486.9485850000001</v>
      </c>
      <c r="AH28" s="125">
        <v>9865.4362250000013</v>
      </c>
      <c r="AI28" s="126">
        <v>0</v>
      </c>
      <c r="AJ28" s="118"/>
      <c r="AK28" s="128">
        <v>1.5</v>
      </c>
      <c r="AL28" s="120">
        <v>1.5</v>
      </c>
      <c r="AM28" s="129">
        <v>0.91504327586777856</v>
      </c>
      <c r="AN28" s="118"/>
      <c r="AO28" s="128">
        <v>1</v>
      </c>
      <c r="AP28" s="130">
        <v>1</v>
      </c>
      <c r="AQ28" s="129">
        <v>0.96747680541173586</v>
      </c>
      <c r="AR28" s="118"/>
      <c r="AS28" s="128">
        <v>1</v>
      </c>
      <c r="AT28" s="130">
        <v>1</v>
      </c>
      <c r="AU28" s="96"/>
      <c r="AV28" s="97"/>
      <c r="AW28" s="90">
        <f t="shared" si="0"/>
        <v>0</v>
      </c>
      <c r="AX28" s="131">
        <f>H28+Q28+X28+AL28+AP28+AT28+AW28</f>
        <v>6.5</v>
      </c>
      <c r="AY28" s="7"/>
      <c r="AZ28" s="99">
        <v>43739.487999999998</v>
      </c>
      <c r="BA28" s="9"/>
      <c r="BB28" s="100">
        <f>(AD28+AE28-T28)/(AC28-T28)</f>
        <v>0.81462780027160386</v>
      </c>
      <c r="BC28" s="9">
        <f t="shared" si="1"/>
        <v>0</v>
      </c>
      <c r="BD28" s="101">
        <f t="shared" si="2"/>
        <v>0</v>
      </c>
      <c r="BE28" s="101">
        <f t="shared" si="3"/>
        <v>0</v>
      </c>
      <c r="BF28" s="101">
        <f t="shared" si="4"/>
        <v>1</v>
      </c>
      <c r="BG28" s="9">
        <f t="shared" si="5"/>
        <v>0</v>
      </c>
      <c r="BI28" s="100">
        <f>(AZ28+L28)/(J28-T28)</f>
        <v>0.44624970685737814</v>
      </c>
      <c r="BJ28" s="9">
        <f t="shared" si="6"/>
        <v>0</v>
      </c>
      <c r="BK28" s="101">
        <f t="shared" si="7"/>
        <v>0</v>
      </c>
      <c r="BL28" s="101">
        <f t="shared" si="8"/>
        <v>1</v>
      </c>
      <c r="BM28" s="101">
        <f t="shared" si="9"/>
        <v>0</v>
      </c>
      <c r="BN28" s="9">
        <f t="shared" si="10"/>
        <v>0</v>
      </c>
    </row>
    <row r="29" spans="1:66" s="8" customFormat="1" x14ac:dyDescent="0.25">
      <c r="A29" s="115" t="s">
        <v>93</v>
      </c>
      <c r="B29" s="116">
        <v>0</v>
      </c>
      <c r="C29" s="116">
        <v>13044.38803</v>
      </c>
      <c r="D29" s="116">
        <v>0</v>
      </c>
      <c r="E29" s="117">
        <v>0</v>
      </c>
      <c r="F29" s="118"/>
      <c r="G29" s="119">
        <v>1</v>
      </c>
      <c r="H29" s="120">
        <v>1</v>
      </c>
      <c r="I29" s="121">
        <v>0</v>
      </c>
      <c r="J29" s="121">
        <v>318219.72610000003</v>
      </c>
      <c r="K29" s="122">
        <v>258323.7261</v>
      </c>
      <c r="L29" s="121">
        <v>34147</v>
      </c>
      <c r="M29" s="116">
        <v>0</v>
      </c>
      <c r="N29" s="117">
        <v>0</v>
      </c>
      <c r="O29" s="118"/>
      <c r="P29" s="119">
        <v>1</v>
      </c>
      <c r="Q29" s="120">
        <v>1</v>
      </c>
      <c r="R29" s="133">
        <v>0</v>
      </c>
      <c r="S29" s="116">
        <v>364547.88919999998</v>
      </c>
      <c r="T29" s="124">
        <v>131575.91</v>
      </c>
      <c r="U29" s="117">
        <v>0</v>
      </c>
      <c r="V29" s="118"/>
      <c r="W29" s="119">
        <v>1</v>
      </c>
      <c r="X29" s="120">
        <v>1</v>
      </c>
      <c r="Y29" s="116">
        <v>13044.38803</v>
      </c>
      <c r="Z29" s="125"/>
      <c r="AA29" s="116">
        <v>13044.38803</v>
      </c>
      <c r="AB29" s="125"/>
      <c r="AC29" s="125">
        <v>318219.72610000003</v>
      </c>
      <c r="AD29" s="125">
        <v>258323.7261</v>
      </c>
      <c r="AE29" s="125">
        <v>34147</v>
      </c>
      <c r="AF29" s="125">
        <v>25749.000000000029</v>
      </c>
      <c r="AG29" s="125">
        <v>1287.4500000000016</v>
      </c>
      <c r="AH29" s="125">
        <v>14331.838030000003</v>
      </c>
      <c r="AI29" s="126">
        <v>0</v>
      </c>
      <c r="AJ29" s="118"/>
      <c r="AK29" s="128">
        <v>1.5</v>
      </c>
      <c r="AL29" s="120">
        <v>1.5</v>
      </c>
      <c r="AM29" s="129">
        <v>0.90217237248522753</v>
      </c>
      <c r="AN29" s="118"/>
      <c r="AO29" s="128">
        <v>1</v>
      </c>
      <c r="AP29" s="130">
        <v>1</v>
      </c>
      <c r="AQ29" s="129">
        <v>0.86282541542507152</v>
      </c>
      <c r="AR29" s="118"/>
      <c r="AS29" s="128">
        <v>1</v>
      </c>
      <c r="AT29" s="130">
        <v>1</v>
      </c>
      <c r="AU29" s="96"/>
      <c r="AV29" s="97"/>
      <c r="AW29" s="90">
        <f t="shared" si="0"/>
        <v>0</v>
      </c>
      <c r="AX29" s="131">
        <f>H29+Q29+X29+AL29+AP29+AT29+AW29</f>
        <v>6.5</v>
      </c>
      <c r="AY29" s="7"/>
      <c r="AZ29" s="99">
        <v>50833.507740000001</v>
      </c>
      <c r="BA29" s="9"/>
      <c r="BB29" s="100">
        <f>(AD29+AE29-T29)/(AC29-T29)</f>
        <v>0.86204204062027823</v>
      </c>
      <c r="BC29" s="9">
        <f t="shared" si="1"/>
        <v>0</v>
      </c>
      <c r="BD29" s="101">
        <f t="shared" si="2"/>
        <v>0</v>
      </c>
      <c r="BE29" s="101">
        <f t="shared" si="3"/>
        <v>0</v>
      </c>
      <c r="BF29" s="101">
        <f t="shared" si="4"/>
        <v>1</v>
      </c>
      <c r="BG29" s="9">
        <f t="shared" si="5"/>
        <v>0</v>
      </c>
      <c r="BI29" s="100">
        <f>(AZ29+L29)/(J29-T29)</f>
        <v>0.45530845605122616</v>
      </c>
      <c r="BJ29" s="9">
        <f t="shared" si="6"/>
        <v>0</v>
      </c>
      <c r="BK29" s="101">
        <f t="shared" si="7"/>
        <v>0</v>
      </c>
      <c r="BL29" s="101">
        <f t="shared" si="8"/>
        <v>1</v>
      </c>
      <c r="BM29" s="101">
        <f t="shared" si="9"/>
        <v>0</v>
      </c>
      <c r="BN29" s="9">
        <f t="shared" si="10"/>
        <v>0</v>
      </c>
    </row>
    <row r="30" spans="1:66" s="8" customFormat="1" x14ac:dyDescent="0.25">
      <c r="A30" s="115" t="s">
        <v>94</v>
      </c>
      <c r="B30" s="116">
        <v>0</v>
      </c>
      <c r="C30" s="116">
        <v>17085.071169999999</v>
      </c>
      <c r="D30" s="116">
        <v>0</v>
      </c>
      <c r="E30" s="117">
        <v>0</v>
      </c>
      <c r="F30" s="118"/>
      <c r="G30" s="119">
        <v>1</v>
      </c>
      <c r="H30" s="120">
        <v>1</v>
      </c>
      <c r="I30" s="121">
        <v>0</v>
      </c>
      <c r="J30" s="121">
        <v>408587.26669999998</v>
      </c>
      <c r="K30" s="122">
        <v>312995.6667</v>
      </c>
      <c r="L30" s="121">
        <v>55990</v>
      </c>
      <c r="M30" s="116">
        <v>0</v>
      </c>
      <c r="N30" s="117">
        <v>0</v>
      </c>
      <c r="O30" s="118"/>
      <c r="P30" s="119">
        <v>1</v>
      </c>
      <c r="Q30" s="120">
        <v>1</v>
      </c>
      <c r="R30" s="133">
        <v>0</v>
      </c>
      <c r="S30" s="116">
        <v>424234.09860000003</v>
      </c>
      <c r="T30" s="124">
        <v>140099.57</v>
      </c>
      <c r="U30" s="117">
        <v>0</v>
      </c>
      <c r="V30" s="118"/>
      <c r="W30" s="119">
        <v>1</v>
      </c>
      <c r="X30" s="120">
        <v>1</v>
      </c>
      <c r="Y30" s="116">
        <v>17085.071169999999</v>
      </c>
      <c r="Z30" s="125"/>
      <c r="AA30" s="116">
        <v>17085.071169999999</v>
      </c>
      <c r="AB30" s="125"/>
      <c r="AC30" s="125">
        <v>408587.26669999998</v>
      </c>
      <c r="AD30" s="125">
        <v>312995.6667</v>
      </c>
      <c r="AE30" s="125">
        <v>55990</v>
      </c>
      <c r="AF30" s="125">
        <v>39601.599999999977</v>
      </c>
      <c r="AG30" s="125">
        <v>1980.079999999999</v>
      </c>
      <c r="AH30" s="125">
        <v>19065.151169999997</v>
      </c>
      <c r="AI30" s="126">
        <v>0</v>
      </c>
      <c r="AJ30" s="118"/>
      <c r="AK30" s="128">
        <v>1.5</v>
      </c>
      <c r="AL30" s="120">
        <v>1.5</v>
      </c>
      <c r="AM30" s="129">
        <v>0.86481833594412194</v>
      </c>
      <c r="AN30" s="118"/>
      <c r="AO30" s="128">
        <v>1</v>
      </c>
      <c r="AP30" s="130">
        <v>1</v>
      </c>
      <c r="AQ30" s="129">
        <v>0.87688955898744458</v>
      </c>
      <c r="AR30" s="118"/>
      <c r="AS30" s="128">
        <v>1</v>
      </c>
      <c r="AT30" s="130">
        <v>1</v>
      </c>
      <c r="AU30" s="96"/>
      <c r="AV30" s="97"/>
      <c r="AW30" s="90">
        <f t="shared" si="0"/>
        <v>0</v>
      </c>
      <c r="AX30" s="131">
        <f>H30+Q30+X30+AL30+AP30+AT30+AW30</f>
        <v>6.5</v>
      </c>
      <c r="AY30" s="7"/>
      <c r="AZ30" s="99">
        <v>44476.896000000001</v>
      </c>
      <c r="BA30" s="9"/>
      <c r="BB30" s="100">
        <f>(AD30+AE30-T30)/(AC30-T30)</f>
        <v>0.85250124870991906</v>
      </c>
      <c r="BC30" s="9">
        <f t="shared" si="1"/>
        <v>0</v>
      </c>
      <c r="BD30" s="101">
        <f t="shared" si="2"/>
        <v>0</v>
      </c>
      <c r="BE30" s="101">
        <f t="shared" si="3"/>
        <v>0</v>
      </c>
      <c r="BF30" s="101">
        <f t="shared" si="4"/>
        <v>1</v>
      </c>
      <c r="BG30" s="9">
        <f t="shared" si="5"/>
        <v>0</v>
      </c>
      <c r="BI30" s="100">
        <f>(AZ30+L30)/(J30-T30)</f>
        <v>0.37419553012985424</v>
      </c>
      <c r="BJ30" s="9">
        <f t="shared" si="6"/>
        <v>0</v>
      </c>
      <c r="BK30" s="101">
        <f t="shared" si="7"/>
        <v>0</v>
      </c>
      <c r="BL30" s="101">
        <f t="shared" si="8"/>
        <v>1</v>
      </c>
      <c r="BM30" s="101">
        <f t="shared" si="9"/>
        <v>0</v>
      </c>
      <c r="BN30" s="9">
        <f t="shared" si="10"/>
        <v>0</v>
      </c>
    </row>
    <row r="31" spans="1:66" s="8" customFormat="1" x14ac:dyDescent="0.25">
      <c r="A31" s="115" t="s">
        <v>95</v>
      </c>
      <c r="B31" s="116">
        <v>0</v>
      </c>
      <c r="C31" s="116">
        <v>51948.84001</v>
      </c>
      <c r="D31" s="116">
        <v>0</v>
      </c>
      <c r="E31" s="117">
        <v>0</v>
      </c>
      <c r="F31" s="118"/>
      <c r="G31" s="119">
        <v>1</v>
      </c>
      <c r="H31" s="120">
        <v>1</v>
      </c>
      <c r="I31" s="121">
        <v>0</v>
      </c>
      <c r="J31" s="121">
        <v>567734.03020000004</v>
      </c>
      <c r="K31" s="122">
        <v>421708.22519999999</v>
      </c>
      <c r="L31" s="121">
        <v>92445</v>
      </c>
      <c r="M31" s="116">
        <v>0</v>
      </c>
      <c r="N31" s="117">
        <v>0</v>
      </c>
      <c r="O31" s="118"/>
      <c r="P31" s="119">
        <v>1</v>
      </c>
      <c r="Q31" s="120">
        <v>1</v>
      </c>
      <c r="R31" s="133">
        <v>0</v>
      </c>
      <c r="S31" s="116">
        <v>617158.85389999999</v>
      </c>
      <c r="T31" s="124">
        <v>242833.16</v>
      </c>
      <c r="U31" s="117">
        <v>0</v>
      </c>
      <c r="V31" s="118"/>
      <c r="W31" s="119">
        <v>1</v>
      </c>
      <c r="X31" s="120">
        <v>1</v>
      </c>
      <c r="Y31" s="116">
        <v>51948.84001</v>
      </c>
      <c r="Z31" s="125"/>
      <c r="AA31" s="116">
        <v>51948.84001</v>
      </c>
      <c r="AB31" s="125"/>
      <c r="AC31" s="125">
        <v>567734.03020000004</v>
      </c>
      <c r="AD31" s="125">
        <v>421708.22519999999</v>
      </c>
      <c r="AE31" s="125">
        <v>92445</v>
      </c>
      <c r="AF31" s="125">
        <v>53580.805000000051</v>
      </c>
      <c r="AG31" s="125">
        <v>5358.0805000000055</v>
      </c>
      <c r="AH31" s="125">
        <v>57306.920510000004</v>
      </c>
      <c r="AI31" s="126">
        <v>0</v>
      </c>
      <c r="AJ31" s="127"/>
      <c r="AK31" s="128">
        <v>1.5</v>
      </c>
      <c r="AL31" s="120">
        <v>1.5</v>
      </c>
      <c r="AM31" s="129">
        <v>0.95800521474334055</v>
      </c>
      <c r="AN31" s="127"/>
      <c r="AO31" s="128">
        <v>1</v>
      </c>
      <c r="AP31" s="130">
        <v>1</v>
      </c>
      <c r="AQ31" s="129">
        <v>0.9414993745242306</v>
      </c>
      <c r="AR31" s="127"/>
      <c r="AS31" s="128">
        <v>1</v>
      </c>
      <c r="AT31" s="130">
        <v>1</v>
      </c>
      <c r="AU31" s="96"/>
      <c r="AV31" s="97"/>
      <c r="AW31" s="90">
        <f t="shared" si="0"/>
        <v>0</v>
      </c>
      <c r="AX31" s="131">
        <f>H31+Q31+X31+AL31+AP31+AT31+AW31</f>
        <v>6.5</v>
      </c>
      <c r="AY31" s="7"/>
      <c r="AZ31" s="99">
        <v>32919.396999999997</v>
      </c>
      <c r="BA31" s="9"/>
      <c r="BB31" s="100">
        <f>(AD31+AE31-T31)/(AC31-T31)</f>
        <v>0.83508568331313737</v>
      </c>
      <c r="BC31" s="9">
        <f t="shared" si="1"/>
        <v>0</v>
      </c>
      <c r="BD31" s="101">
        <f t="shared" si="2"/>
        <v>0</v>
      </c>
      <c r="BE31" s="101">
        <f t="shared" si="3"/>
        <v>0</v>
      </c>
      <c r="BF31" s="101">
        <f t="shared" si="4"/>
        <v>1</v>
      </c>
      <c r="BG31" s="9">
        <f t="shared" si="5"/>
        <v>0</v>
      </c>
      <c r="BI31" s="100">
        <f>(AZ31+L31)/(J31-T31)</f>
        <v>0.38585429741332838</v>
      </c>
      <c r="BJ31" s="9">
        <f t="shared" si="6"/>
        <v>0</v>
      </c>
      <c r="BK31" s="101">
        <f t="shared" si="7"/>
        <v>0</v>
      </c>
      <c r="BL31" s="101">
        <f t="shared" si="8"/>
        <v>1</v>
      </c>
      <c r="BM31" s="101">
        <f t="shared" si="9"/>
        <v>0</v>
      </c>
      <c r="BN31" s="9">
        <f t="shared" si="10"/>
        <v>0</v>
      </c>
    </row>
    <row r="32" spans="1:66" s="8" customFormat="1" x14ac:dyDescent="0.25">
      <c r="A32" s="115" t="s">
        <v>96</v>
      </c>
      <c r="B32" s="116">
        <v>0</v>
      </c>
      <c r="C32" s="116">
        <v>15058.828310000001</v>
      </c>
      <c r="D32" s="116">
        <v>0</v>
      </c>
      <c r="E32" s="117">
        <v>0</v>
      </c>
      <c r="F32" s="118"/>
      <c r="G32" s="119">
        <v>1</v>
      </c>
      <c r="H32" s="120">
        <v>1</v>
      </c>
      <c r="I32" s="121">
        <v>0</v>
      </c>
      <c r="J32" s="121">
        <v>665587.47919999994</v>
      </c>
      <c r="K32" s="122">
        <v>459184.5772</v>
      </c>
      <c r="L32" s="121">
        <v>149380</v>
      </c>
      <c r="M32" s="116">
        <v>0</v>
      </c>
      <c r="N32" s="117">
        <v>0</v>
      </c>
      <c r="O32" s="118"/>
      <c r="P32" s="119">
        <v>1</v>
      </c>
      <c r="Q32" s="120">
        <v>1</v>
      </c>
      <c r="R32" s="133">
        <v>0</v>
      </c>
      <c r="S32" s="116">
        <v>678720.70160000003</v>
      </c>
      <c r="T32" s="124">
        <v>281597.31</v>
      </c>
      <c r="U32" s="117">
        <v>0</v>
      </c>
      <c r="V32" s="118"/>
      <c r="W32" s="119">
        <v>1</v>
      </c>
      <c r="X32" s="120">
        <v>1</v>
      </c>
      <c r="Y32" s="116">
        <v>15058.828310000001</v>
      </c>
      <c r="Z32" s="125"/>
      <c r="AA32" s="116">
        <v>15058.828310000001</v>
      </c>
      <c r="AB32" s="125"/>
      <c r="AC32" s="125">
        <v>665587.47919999994</v>
      </c>
      <c r="AD32" s="125">
        <v>459184.5772</v>
      </c>
      <c r="AE32" s="125">
        <v>149380</v>
      </c>
      <c r="AF32" s="125">
        <v>57022.901999999944</v>
      </c>
      <c r="AG32" s="125">
        <v>2851.1450999999975</v>
      </c>
      <c r="AH32" s="125">
        <v>17909.973409999999</v>
      </c>
      <c r="AI32" s="126">
        <v>0</v>
      </c>
      <c r="AJ32" s="118"/>
      <c r="AK32" s="128">
        <v>1.5</v>
      </c>
      <c r="AL32" s="120">
        <v>1.5</v>
      </c>
      <c r="AM32" s="129">
        <v>0.84900093484110339</v>
      </c>
      <c r="AN32" s="118"/>
      <c r="AO32" s="128">
        <v>1</v>
      </c>
      <c r="AP32" s="130">
        <v>1</v>
      </c>
      <c r="AQ32" s="129">
        <v>0.83044000504535875</v>
      </c>
      <c r="AR32" s="118"/>
      <c r="AS32" s="128">
        <v>1</v>
      </c>
      <c r="AT32" s="130">
        <v>1</v>
      </c>
      <c r="AU32" s="96"/>
      <c r="AV32" s="97"/>
      <c r="AW32" s="90">
        <f t="shared" si="0"/>
        <v>0</v>
      </c>
      <c r="AX32" s="131">
        <f>H32+Q32+X32+AL32+AP32+AT32+AW32</f>
        <v>6.5</v>
      </c>
      <c r="AY32" s="7"/>
      <c r="AZ32" s="99">
        <v>65081.662590000007</v>
      </c>
      <c r="BA32" s="9"/>
      <c r="BB32" s="100">
        <f>(AD32+AE32-T32)/(AC32-T32)</f>
        <v>0.85149905759618594</v>
      </c>
      <c r="BC32" s="9">
        <f t="shared" si="1"/>
        <v>0</v>
      </c>
      <c r="BD32" s="101">
        <f t="shared" si="2"/>
        <v>0</v>
      </c>
      <c r="BE32" s="101">
        <f t="shared" si="3"/>
        <v>0</v>
      </c>
      <c r="BF32" s="101">
        <f t="shared" si="4"/>
        <v>1</v>
      </c>
      <c r="BG32" s="9">
        <f t="shared" si="5"/>
        <v>0</v>
      </c>
      <c r="BI32" s="100">
        <f>(AZ32+L32)/(J32-T32)</f>
        <v>0.55850821138678264</v>
      </c>
      <c r="BJ32" s="9">
        <f t="shared" si="6"/>
        <v>0</v>
      </c>
      <c r="BK32" s="101">
        <f t="shared" si="7"/>
        <v>0</v>
      </c>
      <c r="BL32" s="101">
        <f t="shared" si="8"/>
        <v>0</v>
      </c>
      <c r="BM32" s="101">
        <f t="shared" si="9"/>
        <v>1</v>
      </c>
      <c r="BN32" s="9">
        <f t="shared" si="10"/>
        <v>0</v>
      </c>
    </row>
    <row r="33" spans="1:66" s="8" customFormat="1" x14ac:dyDescent="0.25">
      <c r="A33" s="115" t="s">
        <v>97</v>
      </c>
      <c r="B33" s="116">
        <v>0</v>
      </c>
      <c r="C33" s="116">
        <v>31836.84129</v>
      </c>
      <c r="D33" s="116">
        <v>0</v>
      </c>
      <c r="E33" s="117">
        <v>0</v>
      </c>
      <c r="F33" s="118"/>
      <c r="G33" s="119">
        <v>1</v>
      </c>
      <c r="H33" s="120">
        <v>1</v>
      </c>
      <c r="I33" s="121">
        <v>0</v>
      </c>
      <c r="J33" s="121">
        <v>920527.2659</v>
      </c>
      <c r="K33" s="122">
        <v>723792.2659</v>
      </c>
      <c r="L33" s="121">
        <v>122363</v>
      </c>
      <c r="M33" s="116">
        <v>0</v>
      </c>
      <c r="N33" s="117">
        <v>0</v>
      </c>
      <c r="O33" s="118"/>
      <c r="P33" s="119">
        <v>1</v>
      </c>
      <c r="Q33" s="120">
        <v>1</v>
      </c>
      <c r="R33" s="133">
        <v>0</v>
      </c>
      <c r="S33" s="116">
        <v>960123.19530000002</v>
      </c>
      <c r="T33" s="124">
        <v>411715.02</v>
      </c>
      <c r="U33" s="117">
        <v>0</v>
      </c>
      <c r="V33" s="118"/>
      <c r="W33" s="119">
        <v>1</v>
      </c>
      <c r="X33" s="120">
        <v>1</v>
      </c>
      <c r="Y33" s="116">
        <v>31836.84129</v>
      </c>
      <c r="Z33" s="125"/>
      <c r="AA33" s="116">
        <v>31836.84129</v>
      </c>
      <c r="AB33" s="125"/>
      <c r="AC33" s="125">
        <v>920527.2659</v>
      </c>
      <c r="AD33" s="125">
        <v>723792.2659</v>
      </c>
      <c r="AE33" s="125">
        <v>122363</v>
      </c>
      <c r="AF33" s="125">
        <v>74372</v>
      </c>
      <c r="AG33" s="125">
        <v>7437.2000000000007</v>
      </c>
      <c r="AH33" s="125">
        <v>39274.041290000001</v>
      </c>
      <c r="AI33" s="126">
        <v>0</v>
      </c>
      <c r="AJ33" s="127"/>
      <c r="AK33" s="128">
        <v>1.5</v>
      </c>
      <c r="AL33" s="120">
        <v>1.5</v>
      </c>
      <c r="AM33" s="129">
        <v>0.968311023216747</v>
      </c>
      <c r="AN33" s="127"/>
      <c r="AO33" s="128">
        <v>1</v>
      </c>
      <c r="AP33" s="130">
        <v>1</v>
      </c>
      <c r="AQ33" s="129">
        <v>0.97137896115869282</v>
      </c>
      <c r="AR33" s="127"/>
      <c r="AS33" s="128">
        <v>1</v>
      </c>
      <c r="AT33" s="130">
        <v>1</v>
      </c>
      <c r="AU33" s="96"/>
      <c r="AV33" s="97"/>
      <c r="AW33" s="90">
        <f t="shared" si="0"/>
        <v>0</v>
      </c>
      <c r="AX33" s="131">
        <f>H33+Q33+X33+AL33+AP33+AT33+AW33</f>
        <v>6.5</v>
      </c>
      <c r="AY33" s="7"/>
      <c r="AZ33" s="99">
        <v>83110.524000000005</v>
      </c>
      <c r="BA33" s="9"/>
      <c r="BB33" s="100">
        <f>(AD33+AE33-T33)/(AC33-T33)</f>
        <v>0.85383213434957939</v>
      </c>
      <c r="BC33" s="9">
        <f t="shared" si="1"/>
        <v>0</v>
      </c>
      <c r="BD33" s="101">
        <f t="shared" si="2"/>
        <v>0</v>
      </c>
      <c r="BE33" s="101">
        <f t="shared" si="3"/>
        <v>0</v>
      </c>
      <c r="BF33" s="101">
        <f t="shared" si="4"/>
        <v>1</v>
      </c>
      <c r="BG33" s="9">
        <f t="shared" si="5"/>
        <v>0</v>
      </c>
      <c r="BI33" s="100">
        <f>(AZ33+L33)/(J33-T33)</f>
        <v>0.40382975381528646</v>
      </c>
      <c r="BJ33" s="9">
        <f t="shared" si="6"/>
        <v>0</v>
      </c>
      <c r="BK33" s="101">
        <f t="shared" si="7"/>
        <v>0</v>
      </c>
      <c r="BL33" s="101">
        <f t="shared" si="8"/>
        <v>1</v>
      </c>
      <c r="BM33" s="101">
        <f t="shared" si="9"/>
        <v>0</v>
      </c>
      <c r="BN33" s="9">
        <f t="shared" si="10"/>
        <v>0</v>
      </c>
    </row>
    <row r="34" spans="1:66" s="8" customFormat="1" x14ac:dyDescent="0.25">
      <c r="A34" s="115" t="s">
        <v>98</v>
      </c>
      <c r="B34" s="116">
        <v>0</v>
      </c>
      <c r="C34" s="116">
        <v>8206.4662399999997</v>
      </c>
      <c r="D34" s="116">
        <v>0</v>
      </c>
      <c r="E34" s="117">
        <v>0</v>
      </c>
      <c r="F34" s="118"/>
      <c r="G34" s="119">
        <v>1</v>
      </c>
      <c r="H34" s="120">
        <v>1</v>
      </c>
      <c r="I34" s="121">
        <v>0</v>
      </c>
      <c r="J34" s="121">
        <v>187384.33910000001</v>
      </c>
      <c r="K34" s="122">
        <v>135239.33910000001</v>
      </c>
      <c r="L34" s="121">
        <v>24310</v>
      </c>
      <c r="M34" s="116">
        <v>0</v>
      </c>
      <c r="N34" s="117">
        <v>0</v>
      </c>
      <c r="O34" s="118"/>
      <c r="P34" s="119">
        <v>1</v>
      </c>
      <c r="Q34" s="120">
        <v>1</v>
      </c>
      <c r="R34" s="133">
        <v>0</v>
      </c>
      <c r="S34" s="116">
        <v>197125.69680000001</v>
      </c>
      <c r="T34" s="124">
        <v>86934.39</v>
      </c>
      <c r="U34" s="117">
        <v>0</v>
      </c>
      <c r="V34" s="118"/>
      <c r="W34" s="119">
        <v>1</v>
      </c>
      <c r="X34" s="120">
        <v>1</v>
      </c>
      <c r="Y34" s="116">
        <v>8206.4662399999997</v>
      </c>
      <c r="Z34" s="125"/>
      <c r="AA34" s="116">
        <v>8206.4662399999997</v>
      </c>
      <c r="AB34" s="125"/>
      <c r="AC34" s="125">
        <v>187384.33910000001</v>
      </c>
      <c r="AD34" s="125">
        <v>135239.33910000001</v>
      </c>
      <c r="AE34" s="125">
        <v>24310</v>
      </c>
      <c r="AF34" s="125">
        <v>27835</v>
      </c>
      <c r="AG34" s="125">
        <v>1391.75</v>
      </c>
      <c r="AH34" s="125">
        <v>9598.2162399999997</v>
      </c>
      <c r="AI34" s="126">
        <v>0</v>
      </c>
      <c r="AJ34" s="127"/>
      <c r="AK34" s="128">
        <v>1.5</v>
      </c>
      <c r="AL34" s="120">
        <v>1.5</v>
      </c>
      <c r="AM34" s="129">
        <v>0.88197351044675831</v>
      </c>
      <c r="AN34" s="127"/>
      <c r="AO34" s="128">
        <v>1</v>
      </c>
      <c r="AP34" s="130">
        <v>1</v>
      </c>
      <c r="AQ34" s="129">
        <v>0.92867524357833076</v>
      </c>
      <c r="AR34" s="127"/>
      <c r="AS34" s="128">
        <v>1</v>
      </c>
      <c r="AT34" s="130">
        <v>1</v>
      </c>
      <c r="AU34" s="96"/>
      <c r="AV34" s="97"/>
      <c r="AW34" s="90">
        <f t="shared" si="0"/>
        <v>0</v>
      </c>
      <c r="AX34" s="131">
        <f>H34+Q34+X34+AL34+AP34+AT34+AW34</f>
        <v>6.5</v>
      </c>
      <c r="AY34" s="7"/>
      <c r="AZ34" s="99">
        <v>14925.824000000001</v>
      </c>
      <c r="BA34" s="9"/>
      <c r="BB34" s="100">
        <f>(AD34+AE34-T34)/(AC34-T34)</f>
        <v>0.72289682324985871</v>
      </c>
      <c r="BC34" s="9">
        <f t="shared" si="1"/>
        <v>0</v>
      </c>
      <c r="BD34" s="101">
        <f t="shared" si="2"/>
        <v>0</v>
      </c>
      <c r="BE34" s="101">
        <f t="shared" si="3"/>
        <v>0</v>
      </c>
      <c r="BF34" s="101">
        <f t="shared" si="4"/>
        <v>1</v>
      </c>
      <c r="BG34" s="9">
        <f t="shared" si="5"/>
        <v>0</v>
      </c>
      <c r="BI34" s="100">
        <f>(AZ34+L34)/(J34-T34)</f>
        <v>0.39060073550599733</v>
      </c>
      <c r="BJ34" s="9">
        <f t="shared" si="6"/>
        <v>0</v>
      </c>
      <c r="BK34" s="101">
        <f t="shared" si="7"/>
        <v>0</v>
      </c>
      <c r="BL34" s="101">
        <f t="shared" si="8"/>
        <v>1</v>
      </c>
      <c r="BM34" s="101">
        <f t="shared" si="9"/>
        <v>0</v>
      </c>
      <c r="BN34" s="9">
        <f t="shared" si="10"/>
        <v>0</v>
      </c>
    </row>
    <row r="35" spans="1:66" s="8" customFormat="1" x14ac:dyDescent="0.25">
      <c r="A35" s="115" t="s">
        <v>99</v>
      </c>
      <c r="B35" s="116">
        <v>0</v>
      </c>
      <c r="C35" s="116">
        <v>15356.609259999999</v>
      </c>
      <c r="D35" s="116">
        <v>0</v>
      </c>
      <c r="E35" s="117">
        <v>0</v>
      </c>
      <c r="F35" s="118"/>
      <c r="G35" s="119">
        <v>1</v>
      </c>
      <c r="H35" s="120">
        <v>1</v>
      </c>
      <c r="I35" s="121">
        <v>0</v>
      </c>
      <c r="J35" s="121">
        <v>495339.21189999999</v>
      </c>
      <c r="K35" s="122">
        <v>360257.22139999998</v>
      </c>
      <c r="L35" s="121">
        <v>52200</v>
      </c>
      <c r="M35" s="116">
        <v>0</v>
      </c>
      <c r="N35" s="117">
        <v>0</v>
      </c>
      <c r="O35" s="118"/>
      <c r="P35" s="119">
        <v>1</v>
      </c>
      <c r="Q35" s="120">
        <v>1</v>
      </c>
      <c r="R35" s="133">
        <v>0</v>
      </c>
      <c r="S35" s="116">
        <v>460980.82829999999</v>
      </c>
      <c r="T35" s="124">
        <v>153228.78</v>
      </c>
      <c r="U35" s="117">
        <v>0</v>
      </c>
      <c r="V35" s="118"/>
      <c r="W35" s="119">
        <v>1</v>
      </c>
      <c r="X35" s="120">
        <v>1</v>
      </c>
      <c r="Y35" s="116">
        <v>15356.609259999999</v>
      </c>
      <c r="Z35" s="125"/>
      <c r="AA35" s="116">
        <v>15356.609259999999</v>
      </c>
      <c r="AB35" s="125"/>
      <c r="AC35" s="125">
        <v>495339.21189999999</v>
      </c>
      <c r="AD35" s="125">
        <v>360257.22139999998</v>
      </c>
      <c r="AE35" s="125">
        <v>52200</v>
      </c>
      <c r="AF35" s="125">
        <v>82881.990500000014</v>
      </c>
      <c r="AG35" s="125">
        <v>4144.0995250000005</v>
      </c>
      <c r="AH35" s="125">
        <v>19500.708784999999</v>
      </c>
      <c r="AI35" s="126">
        <v>0</v>
      </c>
      <c r="AJ35" s="127"/>
      <c r="AK35" s="128">
        <v>1.5</v>
      </c>
      <c r="AL35" s="120">
        <v>1.5</v>
      </c>
      <c r="AM35" s="129">
        <v>0.70850480504966395</v>
      </c>
      <c r="AN35" s="127"/>
      <c r="AO35" s="128">
        <v>1</v>
      </c>
      <c r="AP35" s="130">
        <v>1</v>
      </c>
      <c r="AQ35" s="129">
        <v>0.86838529398577236</v>
      </c>
      <c r="AR35" s="127"/>
      <c r="AS35" s="128">
        <v>1</v>
      </c>
      <c r="AT35" s="130">
        <v>1</v>
      </c>
      <c r="AU35" s="96"/>
      <c r="AV35" s="97"/>
      <c r="AW35" s="90">
        <f t="shared" si="0"/>
        <v>0</v>
      </c>
      <c r="AX35" s="131">
        <f>H35+Q35+X35+AL35+AP35+AT35+AW35</f>
        <v>6.5</v>
      </c>
      <c r="AY35" s="7"/>
      <c r="AZ35" s="99">
        <v>56325.591999999997</v>
      </c>
      <c r="BA35" s="9"/>
      <c r="BB35" s="100">
        <f>(AD35+AE35-T35)/(AC35-T35)</f>
        <v>0.75773322654999697</v>
      </c>
      <c r="BC35" s="9">
        <f t="shared" si="1"/>
        <v>0</v>
      </c>
      <c r="BD35" s="101">
        <f t="shared" si="2"/>
        <v>0</v>
      </c>
      <c r="BE35" s="101">
        <f t="shared" si="3"/>
        <v>0</v>
      </c>
      <c r="BF35" s="101">
        <f t="shared" si="4"/>
        <v>1</v>
      </c>
      <c r="BG35" s="9">
        <f t="shared" si="5"/>
        <v>0</v>
      </c>
      <c r="BI35" s="100">
        <f>(AZ35+L35)/(J35-T35)</f>
        <v>0.31722386072027875</v>
      </c>
      <c r="BJ35" s="9">
        <f t="shared" si="6"/>
        <v>0</v>
      </c>
      <c r="BK35" s="101">
        <f t="shared" si="7"/>
        <v>0</v>
      </c>
      <c r="BL35" s="101">
        <f t="shared" si="8"/>
        <v>1</v>
      </c>
      <c r="BM35" s="101">
        <f t="shared" si="9"/>
        <v>0</v>
      </c>
      <c r="BN35" s="9">
        <f t="shared" si="10"/>
        <v>0</v>
      </c>
    </row>
    <row r="36" spans="1:66" s="8" customFormat="1" x14ac:dyDescent="0.25">
      <c r="A36" s="106" t="s">
        <v>100</v>
      </c>
      <c r="B36" s="75">
        <v>20972.775000000001</v>
      </c>
      <c r="C36" s="75">
        <v>17851.783520000001</v>
      </c>
      <c r="D36" s="75">
        <v>20972.775000000001</v>
      </c>
      <c r="E36" s="83">
        <v>0.54019352181934344</v>
      </c>
      <c r="F36" s="103">
        <v>1</v>
      </c>
      <c r="G36" s="91"/>
      <c r="H36" s="92">
        <v>1</v>
      </c>
      <c r="I36" s="80">
        <v>20972.78</v>
      </c>
      <c r="J36" s="80">
        <v>994650.43709999998</v>
      </c>
      <c r="K36" s="81">
        <v>643067.71510000003</v>
      </c>
      <c r="L36" s="80">
        <v>120520</v>
      </c>
      <c r="M36" s="75">
        <v>0</v>
      </c>
      <c r="N36" s="83">
        <v>9.0766610115499302E-2</v>
      </c>
      <c r="O36" s="103">
        <v>1</v>
      </c>
      <c r="P36" s="91"/>
      <c r="Q36" s="92">
        <v>1</v>
      </c>
      <c r="R36" s="104">
        <v>1501.7</v>
      </c>
      <c r="S36" s="75">
        <v>1019602.49</v>
      </c>
      <c r="T36" s="85">
        <v>326502.11</v>
      </c>
      <c r="U36" s="83">
        <v>2.1666414322265991E-3</v>
      </c>
      <c r="V36" s="103">
        <v>1</v>
      </c>
      <c r="W36" s="91"/>
      <c r="X36" s="92">
        <v>1</v>
      </c>
      <c r="Y36" s="75">
        <v>17851.783520000001</v>
      </c>
      <c r="Z36" s="87"/>
      <c r="AA36" s="87">
        <v>17851.78</v>
      </c>
      <c r="AB36" s="87"/>
      <c r="AC36" s="87">
        <v>994650.43709999998</v>
      </c>
      <c r="AD36" s="87">
        <v>643067.71510000003</v>
      </c>
      <c r="AE36" s="87">
        <v>120520</v>
      </c>
      <c r="AF36" s="87">
        <v>231062.72199999995</v>
      </c>
      <c r="AG36" s="87">
        <v>11553.136099999998</v>
      </c>
      <c r="AH36" s="87">
        <v>29404.916099999995</v>
      </c>
      <c r="AI36" s="107">
        <v>1.5233958864324257E-8</v>
      </c>
      <c r="AJ36" s="90">
        <v>1.5</v>
      </c>
      <c r="AK36" s="108"/>
      <c r="AL36" s="92">
        <v>1.5</v>
      </c>
      <c r="AM36" s="105">
        <v>0.90143212946939932</v>
      </c>
      <c r="AN36" s="90">
        <v>1</v>
      </c>
      <c r="AO36" s="108"/>
      <c r="AP36" s="109">
        <v>1</v>
      </c>
      <c r="AQ36" s="105">
        <v>0.96831638636353767</v>
      </c>
      <c r="AR36" s="90">
        <v>1</v>
      </c>
      <c r="AS36" s="108"/>
      <c r="AT36" s="109">
        <v>1</v>
      </c>
      <c r="AU36" s="96"/>
      <c r="AV36" s="97"/>
      <c r="AW36" s="90">
        <f t="shared" si="0"/>
        <v>0</v>
      </c>
      <c r="AX36" s="132">
        <f>H36+Q36+X36+AL36+AP36+AT36+AW36</f>
        <v>6.5</v>
      </c>
      <c r="AY36" s="7"/>
      <c r="AZ36" s="99">
        <v>19553.02</v>
      </c>
      <c r="BA36" s="9"/>
      <c r="BB36" s="100">
        <f>(AD36+AE36-T36)/(AC36-T36)</f>
        <v>0.65417451091602086</v>
      </c>
      <c r="BC36" s="9">
        <f t="shared" si="1"/>
        <v>0</v>
      </c>
      <c r="BD36" s="101">
        <f t="shared" si="2"/>
        <v>0</v>
      </c>
      <c r="BE36" s="101">
        <f t="shared" si="3"/>
        <v>1</v>
      </c>
      <c r="BF36" s="101">
        <f t="shared" si="4"/>
        <v>0</v>
      </c>
      <c r="BG36" s="9">
        <f t="shared" si="5"/>
        <v>0</v>
      </c>
      <c r="BI36" s="100">
        <f>(AZ36+L36)/(J36-T36)</f>
        <v>0.20964359906125399</v>
      </c>
      <c r="BJ36" s="9">
        <f t="shared" si="6"/>
        <v>0</v>
      </c>
      <c r="BK36" s="101">
        <f t="shared" si="7"/>
        <v>0</v>
      </c>
      <c r="BL36" s="101">
        <f t="shared" si="8"/>
        <v>1</v>
      </c>
      <c r="BM36" s="101">
        <f t="shared" si="9"/>
        <v>0</v>
      </c>
      <c r="BN36" s="9">
        <f t="shared" si="10"/>
        <v>0</v>
      </c>
    </row>
    <row r="37" spans="1:66" s="8" customFormat="1" x14ac:dyDescent="0.25">
      <c r="A37" s="115" t="s">
        <v>101</v>
      </c>
      <c r="B37" s="116">
        <v>0</v>
      </c>
      <c r="C37" s="116">
        <v>20722.13061</v>
      </c>
      <c r="D37" s="116">
        <v>0</v>
      </c>
      <c r="E37" s="117">
        <v>0</v>
      </c>
      <c r="F37" s="118"/>
      <c r="G37" s="119">
        <v>1</v>
      </c>
      <c r="H37" s="120">
        <v>1</v>
      </c>
      <c r="I37" s="121">
        <v>0</v>
      </c>
      <c r="J37" s="121">
        <v>433579.90230000002</v>
      </c>
      <c r="K37" s="122">
        <v>323067.35230000003</v>
      </c>
      <c r="L37" s="121">
        <v>70142</v>
      </c>
      <c r="M37" s="116">
        <v>0</v>
      </c>
      <c r="N37" s="117">
        <v>0</v>
      </c>
      <c r="O37" s="118"/>
      <c r="P37" s="119">
        <v>1</v>
      </c>
      <c r="Q37" s="120">
        <v>1</v>
      </c>
      <c r="R37" s="133">
        <v>0</v>
      </c>
      <c r="S37" s="116">
        <v>462882.89319999999</v>
      </c>
      <c r="T37" s="124">
        <v>152341.22</v>
      </c>
      <c r="U37" s="117">
        <v>0</v>
      </c>
      <c r="V37" s="118"/>
      <c r="W37" s="119">
        <v>1</v>
      </c>
      <c r="X37" s="120">
        <v>1</v>
      </c>
      <c r="Y37" s="116">
        <v>20722.13061</v>
      </c>
      <c r="Z37" s="125"/>
      <c r="AA37" s="116">
        <v>20722.13061</v>
      </c>
      <c r="AB37" s="125"/>
      <c r="AC37" s="125">
        <v>433579.90230000002</v>
      </c>
      <c r="AD37" s="125">
        <v>323067.35230000003</v>
      </c>
      <c r="AE37" s="125">
        <v>70142</v>
      </c>
      <c r="AF37" s="125">
        <v>40370.549999999988</v>
      </c>
      <c r="AG37" s="125">
        <v>2018.5274999999995</v>
      </c>
      <c r="AH37" s="125">
        <v>22740.65811</v>
      </c>
      <c r="AI37" s="126">
        <v>0</v>
      </c>
      <c r="AJ37" s="118"/>
      <c r="AK37" s="128">
        <v>1.5</v>
      </c>
      <c r="AL37" s="120">
        <v>1.5</v>
      </c>
      <c r="AM37" s="129">
        <v>0.87236451652783742</v>
      </c>
      <c r="AN37" s="118"/>
      <c r="AO37" s="128">
        <v>1</v>
      </c>
      <c r="AP37" s="130">
        <v>1</v>
      </c>
      <c r="AQ37" s="129">
        <v>0.99139472500597814</v>
      </c>
      <c r="AR37" s="118"/>
      <c r="AS37" s="128">
        <v>1</v>
      </c>
      <c r="AT37" s="130">
        <v>1</v>
      </c>
      <c r="AU37" s="96"/>
      <c r="AV37" s="97"/>
      <c r="AW37" s="90">
        <f t="shared" si="0"/>
        <v>0</v>
      </c>
      <c r="AX37" s="131">
        <f>H37+Q37+X37+AL37+AP37+AT37+AW37</f>
        <v>6.5</v>
      </c>
      <c r="AY37" s="7"/>
      <c r="AZ37" s="99">
        <v>49196.446000000004</v>
      </c>
      <c r="BA37" s="9"/>
      <c r="BB37" s="100">
        <f>(AD37+AE37-T37)/(AC37-T37)</f>
        <v>0.85645449029327936</v>
      </c>
      <c r="BC37" s="9">
        <f t="shared" si="1"/>
        <v>0</v>
      </c>
      <c r="BD37" s="101">
        <f t="shared" si="2"/>
        <v>0</v>
      </c>
      <c r="BE37" s="101">
        <f t="shared" si="3"/>
        <v>0</v>
      </c>
      <c r="BF37" s="101">
        <f t="shared" si="4"/>
        <v>1</v>
      </c>
      <c r="BG37" s="9">
        <f t="shared" si="5"/>
        <v>0</v>
      </c>
      <c r="BI37" s="100">
        <f>(AZ37+L37)/(J37-T37)</f>
        <v>0.42433155006998835</v>
      </c>
      <c r="BJ37" s="9">
        <f t="shared" si="6"/>
        <v>0</v>
      </c>
      <c r="BK37" s="101">
        <f t="shared" si="7"/>
        <v>0</v>
      </c>
      <c r="BL37" s="101">
        <f t="shared" si="8"/>
        <v>1</v>
      </c>
      <c r="BM37" s="101">
        <f t="shared" si="9"/>
        <v>0</v>
      </c>
      <c r="BN37" s="9">
        <f t="shared" si="10"/>
        <v>0</v>
      </c>
    </row>
    <row r="38" spans="1:66" s="8" customFormat="1" x14ac:dyDescent="0.25">
      <c r="A38" s="115" t="s">
        <v>102</v>
      </c>
      <c r="B38" s="116">
        <v>0</v>
      </c>
      <c r="C38" s="116">
        <v>9514.7604599999995</v>
      </c>
      <c r="D38" s="116">
        <v>0</v>
      </c>
      <c r="E38" s="117">
        <v>0</v>
      </c>
      <c r="F38" s="118"/>
      <c r="G38" s="119">
        <v>1</v>
      </c>
      <c r="H38" s="120">
        <v>1</v>
      </c>
      <c r="I38" s="121">
        <v>0</v>
      </c>
      <c r="J38" s="121">
        <v>536756.25109999999</v>
      </c>
      <c r="K38" s="122">
        <v>396786.35110000003</v>
      </c>
      <c r="L38" s="121">
        <v>96218</v>
      </c>
      <c r="M38" s="116">
        <v>0</v>
      </c>
      <c r="N38" s="117">
        <v>0</v>
      </c>
      <c r="O38" s="118"/>
      <c r="P38" s="119">
        <v>1</v>
      </c>
      <c r="Q38" s="120">
        <v>1</v>
      </c>
      <c r="R38" s="133">
        <v>0</v>
      </c>
      <c r="S38" s="116">
        <v>563857.10620000004</v>
      </c>
      <c r="T38" s="124">
        <v>223939.24</v>
      </c>
      <c r="U38" s="117">
        <v>0</v>
      </c>
      <c r="V38" s="118"/>
      <c r="W38" s="119">
        <v>1</v>
      </c>
      <c r="X38" s="120">
        <v>1</v>
      </c>
      <c r="Y38" s="116">
        <v>9514.7604599999995</v>
      </c>
      <c r="Z38" s="125"/>
      <c r="AA38" s="116">
        <v>9514.7604599999995</v>
      </c>
      <c r="AB38" s="125"/>
      <c r="AC38" s="125">
        <v>536756.25109999999</v>
      </c>
      <c r="AD38" s="125">
        <v>396786.35110000003</v>
      </c>
      <c r="AE38" s="125">
        <v>96218</v>
      </c>
      <c r="AF38" s="125">
        <v>43751.899999999965</v>
      </c>
      <c r="AG38" s="125">
        <v>2187.5949999999984</v>
      </c>
      <c r="AH38" s="125">
        <v>11702.355459999999</v>
      </c>
      <c r="AI38" s="126">
        <v>0</v>
      </c>
      <c r="AJ38" s="118"/>
      <c r="AK38" s="128">
        <v>1.5</v>
      </c>
      <c r="AL38" s="120">
        <v>1.5</v>
      </c>
      <c r="AM38" s="129">
        <v>0.84849234103017901</v>
      </c>
      <c r="AN38" s="118"/>
      <c r="AO38" s="128">
        <v>1</v>
      </c>
      <c r="AP38" s="130">
        <v>1</v>
      </c>
      <c r="AQ38" s="129">
        <v>1</v>
      </c>
      <c r="AR38" s="118"/>
      <c r="AS38" s="128">
        <v>1</v>
      </c>
      <c r="AT38" s="130">
        <v>1</v>
      </c>
      <c r="AU38" s="96"/>
      <c r="AV38" s="97"/>
      <c r="AW38" s="90">
        <f>AV38</f>
        <v>0</v>
      </c>
      <c r="AX38" s="131">
        <f>H38+Q38+X38+AL38+AP38+AT38+AW38</f>
        <v>6.5</v>
      </c>
      <c r="AY38" s="7"/>
      <c r="AZ38" s="99">
        <v>44642.803</v>
      </c>
      <c r="BA38" s="9"/>
      <c r="BB38" s="100">
        <f>(AD38+AE38-T38)/(AC38-T38)</f>
        <v>0.86013580320920102</v>
      </c>
      <c r="BC38" s="9">
        <f t="shared" si="1"/>
        <v>0</v>
      </c>
      <c r="BD38" s="101">
        <f t="shared" si="2"/>
        <v>0</v>
      </c>
      <c r="BE38" s="101">
        <f t="shared" si="3"/>
        <v>0</v>
      </c>
      <c r="BF38" s="101">
        <f t="shared" si="4"/>
        <v>1</v>
      </c>
      <c r="BG38" s="9">
        <f t="shared" si="5"/>
        <v>0</v>
      </c>
      <c r="BI38" s="100">
        <f>(AZ38+L38)/(J38-T38)</f>
        <v>0.45029777154596695</v>
      </c>
      <c r="BJ38" s="9">
        <f t="shared" si="6"/>
        <v>0</v>
      </c>
      <c r="BK38" s="101">
        <f t="shared" si="7"/>
        <v>0</v>
      </c>
      <c r="BL38" s="101">
        <f t="shared" si="8"/>
        <v>1</v>
      </c>
      <c r="BM38" s="101">
        <f t="shared" si="9"/>
        <v>0</v>
      </c>
      <c r="BN38" s="9">
        <f t="shared" si="10"/>
        <v>0</v>
      </c>
    </row>
    <row r="39" spans="1:66" x14ac:dyDescent="0.25">
      <c r="A39" s="115" t="s">
        <v>103</v>
      </c>
      <c r="B39" s="116">
        <v>3500</v>
      </c>
      <c r="C39" s="116">
        <v>53242.593840000001</v>
      </c>
      <c r="D39" s="116">
        <v>3500</v>
      </c>
      <c r="E39" s="117">
        <v>6.1682058628992696E-2</v>
      </c>
      <c r="F39" s="118"/>
      <c r="G39" s="119">
        <v>1</v>
      </c>
      <c r="H39" s="120">
        <v>1</v>
      </c>
      <c r="I39" s="121">
        <v>3200</v>
      </c>
      <c r="J39" s="121">
        <v>847234.14139999996</v>
      </c>
      <c r="K39" s="122">
        <v>700788.34140000003</v>
      </c>
      <c r="L39" s="121">
        <v>93213</v>
      </c>
      <c r="M39" s="116">
        <v>0</v>
      </c>
      <c r="N39" s="117">
        <v>6.011331359612878E-2</v>
      </c>
      <c r="O39" s="118"/>
      <c r="P39" s="119">
        <v>1</v>
      </c>
      <c r="Q39" s="120">
        <v>1</v>
      </c>
      <c r="R39" s="133">
        <v>325.73590999999999</v>
      </c>
      <c r="S39" s="116">
        <v>913835.95719999995</v>
      </c>
      <c r="T39" s="124">
        <v>236316.09</v>
      </c>
      <c r="U39" s="117">
        <v>4.8077691263309424E-4</v>
      </c>
      <c r="V39" s="118"/>
      <c r="W39" s="119">
        <v>1</v>
      </c>
      <c r="X39" s="120">
        <v>1</v>
      </c>
      <c r="Y39" s="116">
        <v>53242.593840000001</v>
      </c>
      <c r="Z39" s="125"/>
      <c r="AA39" s="116">
        <v>53242.593840000001</v>
      </c>
      <c r="AB39" s="125"/>
      <c r="AC39" s="125">
        <v>847234.14139999996</v>
      </c>
      <c r="AD39" s="125">
        <v>700788.34140000003</v>
      </c>
      <c r="AE39" s="125">
        <v>93213</v>
      </c>
      <c r="AF39" s="125">
        <v>53232.79999999993</v>
      </c>
      <c r="AG39" s="125">
        <v>2661.6399999999967</v>
      </c>
      <c r="AH39" s="125">
        <v>55904.233840000001</v>
      </c>
      <c r="AI39" s="126">
        <v>0</v>
      </c>
      <c r="AJ39" s="127"/>
      <c r="AK39" s="128">
        <v>1.5</v>
      </c>
      <c r="AL39" s="120">
        <v>1.5</v>
      </c>
      <c r="AM39" s="129">
        <v>0.90037343002048065</v>
      </c>
      <c r="AN39" s="127"/>
      <c r="AO39" s="128">
        <v>1</v>
      </c>
      <c r="AP39" s="130">
        <v>1</v>
      </c>
      <c r="AQ39" s="129">
        <v>0.86274009010298658</v>
      </c>
      <c r="AR39" s="127"/>
      <c r="AS39" s="128">
        <v>1</v>
      </c>
      <c r="AT39" s="130">
        <v>1</v>
      </c>
      <c r="AU39" s="96"/>
      <c r="AV39" s="97"/>
      <c r="AW39" s="90">
        <f t="shared" si="0"/>
        <v>0</v>
      </c>
      <c r="AX39" s="131">
        <f>H39+Q39+X39+AL39+AP39+AT39+AW39</f>
        <v>6.5</v>
      </c>
      <c r="AY39" s="7"/>
      <c r="AZ39" s="99">
        <v>76667.680959999998</v>
      </c>
      <c r="BB39" s="100">
        <f>(AD39+AE39-T39)/(AC39-T39)</f>
        <v>0.91286425425143369</v>
      </c>
      <c r="BC39" s="9">
        <f t="shared" si="1"/>
        <v>0</v>
      </c>
      <c r="BD39" s="101">
        <f t="shared" si="2"/>
        <v>0</v>
      </c>
      <c r="BE39" s="101">
        <f t="shared" si="3"/>
        <v>0</v>
      </c>
      <c r="BF39" s="101">
        <f t="shared" si="4"/>
        <v>0</v>
      </c>
      <c r="BG39" s="9">
        <f t="shared" si="5"/>
        <v>1</v>
      </c>
      <c r="BI39" s="100">
        <f>(AZ39+L39)/(J39-T39)</f>
        <v>0.2780744169708127</v>
      </c>
      <c r="BJ39" s="9">
        <f t="shared" si="6"/>
        <v>0</v>
      </c>
      <c r="BK39" s="101">
        <f t="shared" si="7"/>
        <v>0</v>
      </c>
      <c r="BL39" s="101">
        <f t="shared" si="8"/>
        <v>1</v>
      </c>
      <c r="BM39" s="101">
        <f t="shared" si="9"/>
        <v>0</v>
      </c>
      <c r="BN39" s="9">
        <f t="shared" si="10"/>
        <v>0</v>
      </c>
    </row>
    <row r="40" spans="1:66" ht="13.8" thickBot="1" x14ac:dyDescent="0.3">
      <c r="A40" s="115" t="s">
        <v>104</v>
      </c>
      <c r="B40" s="116">
        <v>0</v>
      </c>
      <c r="C40" s="116">
        <v>22797.798589999999</v>
      </c>
      <c r="D40" s="116">
        <v>0</v>
      </c>
      <c r="E40" s="117">
        <v>0</v>
      </c>
      <c r="F40" s="118"/>
      <c r="G40" s="119">
        <v>1</v>
      </c>
      <c r="H40" s="120">
        <v>1</v>
      </c>
      <c r="I40" s="121">
        <v>0</v>
      </c>
      <c r="J40" s="121">
        <v>845213.14870000002</v>
      </c>
      <c r="K40" s="122">
        <v>626799.14870000002</v>
      </c>
      <c r="L40" s="121">
        <v>143795</v>
      </c>
      <c r="M40" s="116">
        <v>0</v>
      </c>
      <c r="N40" s="117">
        <v>0</v>
      </c>
      <c r="O40" s="118"/>
      <c r="P40" s="119">
        <v>1</v>
      </c>
      <c r="Q40" s="120">
        <v>1</v>
      </c>
      <c r="R40" s="133">
        <v>0</v>
      </c>
      <c r="S40" s="116">
        <v>900965.95299999998</v>
      </c>
      <c r="T40" s="124">
        <v>392508.8</v>
      </c>
      <c r="U40" s="117">
        <v>0</v>
      </c>
      <c r="V40" s="118"/>
      <c r="W40" s="119">
        <v>1</v>
      </c>
      <c r="X40" s="120">
        <v>1</v>
      </c>
      <c r="Y40" s="116">
        <v>22797.798589999999</v>
      </c>
      <c r="Z40" s="125"/>
      <c r="AA40" s="116">
        <v>22797.798589999999</v>
      </c>
      <c r="AB40" s="125"/>
      <c r="AC40" s="125">
        <v>845213.14870000002</v>
      </c>
      <c r="AD40" s="125">
        <v>626799.14870000002</v>
      </c>
      <c r="AE40" s="125">
        <v>143795</v>
      </c>
      <c r="AF40" s="125">
        <v>74619</v>
      </c>
      <c r="AG40" s="125">
        <v>7461.9000000000005</v>
      </c>
      <c r="AH40" s="125">
        <v>30259.69859</v>
      </c>
      <c r="AI40" s="126">
        <v>0</v>
      </c>
      <c r="AJ40" s="118"/>
      <c r="AK40" s="128">
        <v>1.5</v>
      </c>
      <c r="AL40" s="120">
        <v>1.5</v>
      </c>
      <c r="AM40" s="129">
        <v>0.9596031572932413</v>
      </c>
      <c r="AN40" s="118"/>
      <c r="AO40" s="128">
        <v>1</v>
      </c>
      <c r="AP40" s="130">
        <v>1</v>
      </c>
      <c r="AQ40" s="129">
        <v>0.96750945362108254</v>
      </c>
      <c r="AR40" s="118"/>
      <c r="AS40" s="128">
        <v>1</v>
      </c>
      <c r="AT40" s="130">
        <v>1</v>
      </c>
      <c r="AU40" s="96"/>
      <c r="AV40" s="97"/>
      <c r="AW40" s="90">
        <f t="shared" si="0"/>
        <v>0</v>
      </c>
      <c r="AX40" s="131">
        <f>H40+Q40+X40+AL40+AP40+AT40+AW40</f>
        <v>6.5</v>
      </c>
      <c r="AY40" s="7"/>
      <c r="AZ40" s="99">
        <v>34090.917000000001</v>
      </c>
      <c r="BB40" s="100">
        <f>(AD40+AE40-T40)/(AC40-T40)</f>
        <v>0.83517056945823853</v>
      </c>
      <c r="BC40" s="9">
        <f t="shared" si="1"/>
        <v>0</v>
      </c>
      <c r="BD40" s="101">
        <f t="shared" si="2"/>
        <v>0</v>
      </c>
      <c r="BE40" s="101">
        <f t="shared" si="3"/>
        <v>0</v>
      </c>
      <c r="BF40" s="101">
        <f t="shared" si="4"/>
        <v>1</v>
      </c>
      <c r="BG40" s="9">
        <f t="shared" si="5"/>
        <v>0</v>
      </c>
      <c r="BI40" s="100">
        <f>(AZ40+L40)/(J40-T40)</f>
        <v>0.39294059690573502</v>
      </c>
      <c r="BJ40" s="9">
        <f t="shared" si="6"/>
        <v>0</v>
      </c>
      <c r="BK40" s="101">
        <f t="shared" si="7"/>
        <v>0</v>
      </c>
      <c r="BL40" s="101">
        <f t="shared" si="8"/>
        <v>1</v>
      </c>
      <c r="BM40" s="101">
        <f t="shared" si="9"/>
        <v>0</v>
      </c>
      <c r="BN40" s="9">
        <f t="shared" si="10"/>
        <v>0</v>
      </c>
    </row>
    <row r="41" spans="1:66" ht="14.4" thickTop="1" thickBot="1" x14ac:dyDescent="0.3">
      <c r="A41" s="137" t="s">
        <v>105</v>
      </c>
      <c r="B41" s="138">
        <f>SUM(B10:B40)</f>
        <v>2492048.236</v>
      </c>
      <c r="C41" s="138">
        <f>SUM(C10:C40)</f>
        <v>1191136.9960800004</v>
      </c>
      <c r="D41" s="138">
        <f>SUM(D10:D40)</f>
        <v>2271972.7749999999</v>
      </c>
      <c r="E41" s="139"/>
      <c r="F41" s="139"/>
      <c r="G41" s="139"/>
      <c r="H41" s="140"/>
      <c r="I41" s="141">
        <f>SUM(I10:I40)</f>
        <v>2397518.5399999996</v>
      </c>
      <c r="J41" s="142">
        <f>SUM(J10:J40)</f>
        <v>36226943.659200005</v>
      </c>
      <c r="K41" s="142">
        <f>SUM(K10:K40)</f>
        <v>27568653.312300015</v>
      </c>
      <c r="L41" s="142">
        <f>SUM(L10:L40)</f>
        <v>3040978</v>
      </c>
      <c r="M41" s="139">
        <f>SUM(M10:M40)</f>
        <v>0</v>
      </c>
      <c r="N41" s="139"/>
      <c r="O41" s="139"/>
      <c r="P41" s="139"/>
      <c r="Q41" s="140"/>
      <c r="R41" s="143">
        <f>SUM(R10:R40)</f>
        <v>178195.69837999999</v>
      </c>
      <c r="S41" s="139">
        <f>SUM(S10:S40)</f>
        <v>37255911.266400002</v>
      </c>
      <c r="T41" s="144">
        <f>SUM(T10:T40)</f>
        <v>11561652.650000002</v>
      </c>
      <c r="U41" s="139"/>
      <c r="V41" s="139"/>
      <c r="W41" s="139"/>
      <c r="X41" s="140"/>
      <c r="Y41" s="145">
        <f t="shared" ref="Y41:AE41" si="11">SUM(Y10:Y40)</f>
        <v>1191136.9960800004</v>
      </c>
      <c r="Z41" s="143">
        <f t="shared" si="11"/>
        <v>0</v>
      </c>
      <c r="AA41" s="143">
        <f t="shared" si="11"/>
        <v>971037.28427000018</v>
      </c>
      <c r="AB41" s="143">
        <f t="shared" si="11"/>
        <v>0</v>
      </c>
      <c r="AC41" s="143">
        <f t="shared" si="11"/>
        <v>36226943.659200005</v>
      </c>
      <c r="AD41" s="143">
        <f t="shared" si="11"/>
        <v>27568653.312300015</v>
      </c>
      <c r="AE41" s="143">
        <f t="shared" si="11"/>
        <v>3040978</v>
      </c>
      <c r="AF41" s="146"/>
      <c r="AG41" s="146"/>
      <c r="AH41" s="146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47"/>
      <c r="AV41" s="139"/>
      <c r="AW41" s="140"/>
      <c r="AX41" s="148"/>
      <c r="AY41" s="7"/>
      <c r="AZ41" s="1"/>
      <c r="BB41" s="149"/>
      <c r="BC41" s="150">
        <f>SUM(BC10:BC40)</f>
        <v>0</v>
      </c>
      <c r="BD41" s="150">
        <f>SUM(BD10:BD40)</f>
        <v>0</v>
      </c>
      <c r="BE41" s="150">
        <f>SUM(BE10:BE40)</f>
        <v>2</v>
      </c>
      <c r="BF41" s="150">
        <f>SUM(BF10:BF40)</f>
        <v>25</v>
      </c>
      <c r="BG41" s="150">
        <f>SUM(BG10:BG40)</f>
        <v>4</v>
      </c>
      <c r="BI41" s="149"/>
      <c r="BJ41" s="150">
        <f>SUM(BJ10:BJ40)</f>
        <v>0</v>
      </c>
      <c r="BK41" s="150">
        <f>SUM(BK10:BK40)</f>
        <v>4</v>
      </c>
      <c r="BL41" s="150">
        <f>SUM(BL10:BL40)</f>
        <v>26</v>
      </c>
      <c r="BM41" s="150">
        <f>SUM(BM10:BM40)</f>
        <v>1</v>
      </c>
      <c r="BN41" s="150">
        <f>SUM(BN10:BN40)</f>
        <v>0</v>
      </c>
    </row>
    <row r="42" spans="1:66" ht="13.8" thickTop="1" x14ac:dyDescent="0.25">
      <c r="AW42">
        <v>3</v>
      </c>
      <c r="AY42" s="7"/>
      <c r="AZ42" s="1"/>
      <c r="BB42" s="9" t="s">
        <v>106</v>
      </c>
      <c r="BC42" s="9" t="e">
        <f>BC10+BC11+BC12+BC13+BC14+#REF!</f>
        <v>#REF!</v>
      </c>
      <c r="BD42" s="9" t="e">
        <f>BD10+BD11+BD12+BD13+BD14+#REF!</f>
        <v>#REF!</v>
      </c>
      <c r="BE42" s="9" t="e">
        <f>BE10+BE11+BE12+BE13+BE14+#REF!</f>
        <v>#REF!</v>
      </c>
      <c r="BF42" s="9" t="e">
        <f>BF10+BF11+BF12+BF13+BF14+#REF!</f>
        <v>#REF!</v>
      </c>
      <c r="BG42" s="9" t="e">
        <f>BG10+BG11+BG12+BG13+BG14+#REF!</f>
        <v>#REF!</v>
      </c>
      <c r="BI42" s="9" t="s">
        <v>106</v>
      </c>
      <c r="BJ42" s="9" t="e">
        <f>BJ10+BJ11+BJ12+BJ13+BJ14+#REF!</f>
        <v>#REF!</v>
      </c>
      <c r="BK42" s="9" t="e">
        <f>BK10+BK11+BK12+BK13+BK14+#REF!</f>
        <v>#REF!</v>
      </c>
      <c r="BL42" s="9" t="e">
        <f>BL10+BL11+BL12+BL13+BL14+#REF!</f>
        <v>#REF!</v>
      </c>
      <c r="BM42" s="9" t="e">
        <f>BM10+BM11+BM12+BM13+BM14+#REF!</f>
        <v>#REF!</v>
      </c>
      <c r="BN42" s="9" t="e">
        <f>BN10+BN11+BN12+BN13+BN14+#REF!</f>
        <v>#REF!</v>
      </c>
    </row>
    <row r="43" spans="1:66" x14ac:dyDescent="0.25">
      <c r="L43" s="151"/>
    </row>
  </sheetData>
  <mergeCells count="11">
    <mergeCell ref="AM4:AP4"/>
    <mergeCell ref="AQ4:AT4"/>
    <mergeCell ref="B5:D5"/>
    <mergeCell ref="R5:T5"/>
    <mergeCell ref="Y5:AA5"/>
    <mergeCell ref="A4:A7"/>
    <mergeCell ref="B4:H4"/>
    <mergeCell ref="I4:Q4"/>
    <mergeCell ref="R4:X4"/>
    <mergeCell ref="Y4:AL4"/>
    <mergeCell ref="B1:H3"/>
  </mergeCells>
  <pageMargins left="0.19685039370078741" right="0.19685039370078741" top="0.35433070866141736" bottom="0.27559055118110237" header="0.31496062992125984" footer="0.31496062992125984"/>
  <pageSetup paperSize="9" scale="7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 2 кв.</vt:lpstr>
      <vt:lpstr>'за 2 кв.'!Заголовки_для_печати</vt:lpstr>
      <vt:lpstr>'за 2 кв.'!Область_печати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dcterms:created xsi:type="dcterms:W3CDTF">2022-07-27T07:59:53Z</dcterms:created>
  <dcterms:modified xsi:type="dcterms:W3CDTF">2022-07-27T08:02:50Z</dcterms:modified>
</cp:coreProperties>
</file>