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30660" windowHeight="12984"/>
  </bookViews>
  <sheets>
    <sheet name="за 1 кв." sheetId="1" r:id="rId1"/>
  </sheets>
  <definedNames>
    <definedName name="_xlnm.Print_Titles" localSheetId="0">'за 1 кв.'!$A:$A</definedName>
    <definedName name="_xlnm.Print_Area" localSheetId="0">'за 1 кв.'!$A$1:$AX$41</definedName>
  </definedNames>
  <calcPr calcId="145621" fullCalcOnLoad="1"/>
</workbook>
</file>

<file path=xl/calcChain.xml><?xml version="1.0" encoding="utf-8"?>
<calcChain xmlns="http://schemas.openxmlformats.org/spreadsheetml/2006/main">
  <c r="AB41" i="1" l="1"/>
  <c r="AA41" i="1"/>
  <c r="Z41" i="1"/>
  <c r="T41" i="1"/>
  <c r="S41" i="1"/>
  <c r="R41" i="1"/>
  <c r="M41" i="1"/>
  <c r="L41" i="1"/>
  <c r="K41" i="1"/>
  <c r="J41" i="1"/>
  <c r="I41" i="1"/>
  <c r="D41" i="1"/>
  <c r="C41" i="1"/>
  <c r="B41" i="1"/>
  <c r="BI40" i="1"/>
  <c r="BN40" i="1" s="1"/>
  <c r="AW40" i="1"/>
  <c r="BB40" i="1"/>
  <c r="AX40" i="1"/>
  <c r="BI39" i="1"/>
  <c r="BM39" i="1" s="1"/>
  <c r="AW39" i="1"/>
  <c r="BB39" i="1"/>
  <c r="BI38" i="1"/>
  <c r="BN38" i="1" s="1"/>
  <c r="AW38" i="1"/>
  <c r="BB38" i="1"/>
  <c r="AX38" i="1"/>
  <c r="BI37" i="1"/>
  <c r="BM37" i="1" s="1"/>
  <c r="AW37" i="1"/>
  <c r="BB37" i="1"/>
  <c r="AX37" i="1"/>
  <c r="BI36" i="1"/>
  <c r="BN36" i="1" s="1"/>
  <c r="AW36" i="1"/>
  <c r="BB36" i="1"/>
  <c r="AX36" i="1"/>
  <c r="BI35" i="1"/>
  <c r="BM35" i="1" s="1"/>
  <c r="AW35" i="1"/>
  <c r="BI34" i="1"/>
  <c r="BK34" i="1" s="1"/>
  <c r="AW34" i="1"/>
  <c r="BB34" i="1"/>
  <c r="BI33" i="1"/>
  <c r="BM33" i="1" s="1"/>
  <c r="AW33" i="1"/>
  <c r="BI32" i="1"/>
  <c r="BK32" i="1" s="1"/>
  <c r="AW32" i="1"/>
  <c r="BB32" i="1"/>
  <c r="BI31" i="1"/>
  <c r="BM31" i="1" s="1"/>
  <c r="AW31" i="1"/>
  <c r="BI30" i="1"/>
  <c r="BK30" i="1" s="1"/>
  <c r="AW30" i="1"/>
  <c r="BB30" i="1"/>
  <c r="BI29" i="1"/>
  <c r="BM29" i="1" s="1"/>
  <c r="AW29" i="1"/>
  <c r="BB29" i="1"/>
  <c r="AX29" i="1"/>
  <c r="BI28" i="1"/>
  <c r="BM28" i="1" s="1"/>
  <c r="AW28" i="1"/>
  <c r="BB28" i="1"/>
  <c r="BI27" i="1"/>
  <c r="BM27" i="1" s="1"/>
  <c r="AW27" i="1"/>
  <c r="BB27" i="1"/>
  <c r="AX27" i="1"/>
  <c r="BI26" i="1"/>
  <c r="BM26" i="1" s="1"/>
  <c r="AW26" i="1"/>
  <c r="BB26" i="1"/>
  <c r="BI25" i="1"/>
  <c r="BM25" i="1" s="1"/>
  <c r="AW25" i="1"/>
  <c r="BB25" i="1"/>
  <c r="AX25" i="1"/>
  <c r="BI24" i="1"/>
  <c r="BM24" i="1" s="1"/>
  <c r="AW24" i="1"/>
  <c r="BB24" i="1"/>
  <c r="BI23" i="1"/>
  <c r="BM23" i="1" s="1"/>
  <c r="AW23" i="1"/>
  <c r="BB23" i="1"/>
  <c r="BI22" i="1"/>
  <c r="BM22" i="1" s="1"/>
  <c r="AW22" i="1"/>
  <c r="BI21" i="1"/>
  <c r="AW21" i="1"/>
  <c r="BB21" i="1"/>
  <c r="BI20" i="1"/>
  <c r="BM20" i="1" s="1"/>
  <c r="AW20" i="1"/>
  <c r="BB20" i="1"/>
  <c r="AX20" i="1"/>
  <c r="BI19" i="1"/>
  <c r="BM19" i="1" s="1"/>
  <c r="AW19" i="1"/>
  <c r="BB19" i="1"/>
  <c r="BI18" i="1"/>
  <c r="BN18" i="1" s="1"/>
  <c r="AW18" i="1"/>
  <c r="BB18" i="1"/>
  <c r="AX18" i="1"/>
  <c r="BI17" i="1"/>
  <c r="BM17" i="1" s="1"/>
  <c r="AW17" i="1"/>
  <c r="BB17" i="1"/>
  <c r="BI16" i="1"/>
  <c r="BN16" i="1" s="1"/>
  <c r="AW16" i="1"/>
  <c r="BB16" i="1"/>
  <c r="AX16" i="1"/>
  <c r="BI15" i="1"/>
  <c r="BM15" i="1" s="1"/>
  <c r="AW15" i="1"/>
  <c r="BB15" i="1"/>
  <c r="BI14" i="1"/>
  <c r="BN14" i="1" s="1"/>
  <c r="AW14" i="1"/>
  <c r="BB14" i="1"/>
  <c r="AX14" i="1"/>
  <c r="BI13" i="1"/>
  <c r="BM13" i="1" s="1"/>
  <c r="AW13" i="1"/>
  <c r="BB13" i="1"/>
  <c r="BI12" i="1"/>
  <c r="BN12" i="1" s="1"/>
  <c r="AW12" i="1"/>
  <c r="BB12" i="1"/>
  <c r="AX12" i="1"/>
  <c r="BI11" i="1"/>
  <c r="BM11" i="1" s="1"/>
  <c r="AW11" i="1"/>
  <c r="BB11" i="1"/>
  <c r="BI10" i="1"/>
  <c r="BK10" i="1" s="1"/>
  <c r="AW10" i="1"/>
  <c r="AE41" i="1"/>
  <c r="AD41" i="1"/>
  <c r="AC41" i="1"/>
  <c r="BJ20" i="1" l="1"/>
  <c r="BN20" i="1"/>
  <c r="BJ22" i="1"/>
  <c r="BN22" i="1"/>
  <c r="BJ11" i="1"/>
  <c r="BN11" i="1"/>
  <c r="BJ13" i="1"/>
  <c r="BN13" i="1"/>
  <c r="BJ15" i="1"/>
  <c r="BN15" i="1"/>
  <c r="BJ17" i="1"/>
  <c r="BN17" i="1"/>
  <c r="BJ19" i="1"/>
  <c r="BN19" i="1"/>
  <c r="BL20" i="1"/>
  <c r="BL22" i="1"/>
  <c r="BJ24" i="1"/>
  <c r="BN24" i="1"/>
  <c r="BJ26" i="1"/>
  <c r="BN26" i="1"/>
  <c r="BJ28" i="1"/>
  <c r="BN28" i="1"/>
  <c r="BJ31" i="1"/>
  <c r="BN31" i="1"/>
  <c r="BJ33" i="1"/>
  <c r="BN33" i="1"/>
  <c r="BJ35" i="1"/>
  <c r="BN35" i="1"/>
  <c r="BL11" i="1"/>
  <c r="BL13" i="1"/>
  <c r="BL15" i="1"/>
  <c r="BL17" i="1"/>
  <c r="BL19" i="1"/>
  <c r="BL24" i="1"/>
  <c r="BL26" i="1"/>
  <c r="BL28" i="1"/>
  <c r="BL31" i="1"/>
  <c r="BL33" i="1"/>
  <c r="BL35" i="1"/>
  <c r="BN10" i="1"/>
  <c r="BL10" i="1"/>
  <c r="BJ10" i="1"/>
  <c r="BM10" i="1"/>
  <c r="AX11" i="1"/>
  <c r="BF13" i="1"/>
  <c r="BD13" i="1"/>
  <c r="BG13" i="1"/>
  <c r="BE13" i="1"/>
  <c r="BC13" i="1"/>
  <c r="BF15" i="1"/>
  <c r="BD15" i="1"/>
  <c r="BG15" i="1"/>
  <c r="BE15" i="1"/>
  <c r="BC15" i="1"/>
  <c r="BF17" i="1"/>
  <c r="BD17" i="1"/>
  <c r="BG17" i="1"/>
  <c r="BE17" i="1"/>
  <c r="BC17" i="1"/>
  <c r="BF19" i="1"/>
  <c r="BD19" i="1"/>
  <c r="BG19" i="1"/>
  <c r="BE19" i="1"/>
  <c r="BC19" i="1"/>
  <c r="Y41" i="1"/>
  <c r="AX10" i="1"/>
  <c r="BB10" i="1"/>
  <c r="BF11" i="1"/>
  <c r="BD11" i="1"/>
  <c r="BG11" i="1"/>
  <c r="BE11" i="1"/>
  <c r="BC11" i="1"/>
  <c r="BG12" i="1"/>
  <c r="BE12" i="1"/>
  <c r="BC12" i="1"/>
  <c r="BF12" i="1"/>
  <c r="BD12" i="1"/>
  <c r="BG14" i="1"/>
  <c r="BE14" i="1"/>
  <c r="BC14" i="1"/>
  <c r="BF14" i="1"/>
  <c r="BD14" i="1"/>
  <c r="BG16" i="1"/>
  <c r="BE16" i="1"/>
  <c r="BC16" i="1"/>
  <c r="BF16" i="1"/>
  <c r="BD16" i="1"/>
  <c r="BG18" i="1"/>
  <c r="BE18" i="1"/>
  <c r="BC18" i="1"/>
  <c r="BF18" i="1"/>
  <c r="BD18" i="1"/>
  <c r="BF20" i="1"/>
  <c r="BE20" i="1"/>
  <c r="BC20" i="1"/>
  <c r="BG20" i="1"/>
  <c r="BD20" i="1"/>
  <c r="BG21" i="1"/>
  <c r="BE21" i="1"/>
  <c r="BC21" i="1"/>
  <c r="BF21" i="1"/>
  <c r="BD21" i="1"/>
  <c r="AX22" i="1"/>
  <c r="BK12" i="1"/>
  <c r="BM12" i="1"/>
  <c r="AX13" i="1"/>
  <c r="BK14" i="1"/>
  <c r="BM14" i="1"/>
  <c r="AX15" i="1"/>
  <c r="BK16" i="1"/>
  <c r="BM16" i="1"/>
  <c r="AX17" i="1"/>
  <c r="BK18" i="1"/>
  <c r="BM18" i="1"/>
  <c r="AX19" i="1"/>
  <c r="AX21" i="1"/>
  <c r="BN21" i="1"/>
  <c r="BL21" i="1"/>
  <c r="BJ21" i="1"/>
  <c r="BM21" i="1"/>
  <c r="AX23" i="1"/>
  <c r="BF25" i="1"/>
  <c r="BD25" i="1"/>
  <c r="BG25" i="1"/>
  <c r="BE25" i="1"/>
  <c r="BC25" i="1"/>
  <c r="BF27" i="1"/>
  <c r="BD27" i="1"/>
  <c r="BG27" i="1"/>
  <c r="BE27" i="1"/>
  <c r="BC27" i="1"/>
  <c r="BF29" i="1"/>
  <c r="BD29" i="1"/>
  <c r="BG29" i="1"/>
  <c r="BE29" i="1"/>
  <c r="BC29" i="1"/>
  <c r="BG32" i="1"/>
  <c r="BE32" i="1"/>
  <c r="BC32" i="1"/>
  <c r="BD32" i="1"/>
  <c r="BF32" i="1"/>
  <c r="BK11" i="1"/>
  <c r="BJ12" i="1"/>
  <c r="BL12" i="1"/>
  <c r="BK13" i="1"/>
  <c r="BJ14" i="1"/>
  <c r="BL14" i="1"/>
  <c r="BK15" i="1"/>
  <c r="BJ16" i="1"/>
  <c r="BL16" i="1"/>
  <c r="BK17" i="1"/>
  <c r="BJ18" i="1"/>
  <c r="BL18" i="1"/>
  <c r="BK19" i="1"/>
  <c r="BK21" i="1"/>
  <c r="BB22" i="1"/>
  <c r="BF23" i="1"/>
  <c r="BD23" i="1"/>
  <c r="BG23" i="1"/>
  <c r="BE23" i="1"/>
  <c r="BC23" i="1"/>
  <c r="AX24" i="1"/>
  <c r="BG24" i="1"/>
  <c r="BE24" i="1"/>
  <c r="BC24" i="1"/>
  <c r="BF24" i="1"/>
  <c r="BD24" i="1"/>
  <c r="AX26" i="1"/>
  <c r="BG26" i="1"/>
  <c r="BE26" i="1"/>
  <c r="BC26" i="1"/>
  <c r="BF26" i="1"/>
  <c r="BD26" i="1"/>
  <c r="AX28" i="1"/>
  <c r="BG28" i="1"/>
  <c r="BE28" i="1"/>
  <c r="BC28" i="1"/>
  <c r="BF28" i="1"/>
  <c r="BD28" i="1"/>
  <c r="AX30" i="1"/>
  <c r="BG30" i="1"/>
  <c r="BE30" i="1"/>
  <c r="BC30" i="1"/>
  <c r="BD30" i="1"/>
  <c r="BF30" i="1"/>
  <c r="BG34" i="1"/>
  <c r="BE34" i="1"/>
  <c r="BC34" i="1"/>
  <c r="BD34" i="1"/>
  <c r="BF34" i="1"/>
  <c r="BK20" i="1"/>
  <c r="BK22" i="1"/>
  <c r="BJ23" i="1"/>
  <c r="BL23" i="1"/>
  <c r="BN23" i="1"/>
  <c r="BK24" i="1"/>
  <c r="BJ25" i="1"/>
  <c r="BL25" i="1"/>
  <c r="BN25" i="1"/>
  <c r="BK26" i="1"/>
  <c r="BJ27" i="1"/>
  <c r="BL27" i="1"/>
  <c r="BN27" i="1"/>
  <c r="BK28" i="1"/>
  <c r="BJ29" i="1"/>
  <c r="BL29" i="1"/>
  <c r="BN29" i="1"/>
  <c r="BB31" i="1"/>
  <c r="BB33" i="1"/>
  <c r="BB35" i="1"/>
  <c r="BK23" i="1"/>
  <c r="BK25" i="1"/>
  <c r="BK27" i="1"/>
  <c r="BK29" i="1"/>
  <c r="BN30" i="1"/>
  <c r="BL30" i="1"/>
  <c r="BJ30" i="1"/>
  <c r="BM30" i="1"/>
  <c r="AX31" i="1"/>
  <c r="AX32" i="1"/>
  <c r="BN32" i="1"/>
  <c r="BL32" i="1"/>
  <c r="BJ32" i="1"/>
  <c r="BM32" i="1"/>
  <c r="AX33" i="1"/>
  <c r="AX34" i="1"/>
  <c r="BN34" i="1"/>
  <c r="BL34" i="1"/>
  <c r="BJ34" i="1"/>
  <c r="BM34" i="1"/>
  <c r="AX35" i="1"/>
  <c r="BK31" i="1"/>
  <c r="BK33" i="1"/>
  <c r="BK35" i="1"/>
  <c r="BG36" i="1"/>
  <c r="BE36" i="1"/>
  <c r="BC36" i="1"/>
  <c r="BF36" i="1"/>
  <c r="BD36" i="1"/>
  <c r="BF37" i="1"/>
  <c r="BD37" i="1"/>
  <c r="BG37" i="1"/>
  <c r="BE37" i="1"/>
  <c r="BC37" i="1"/>
  <c r="AX39" i="1"/>
  <c r="BF39" i="1"/>
  <c r="BD39" i="1"/>
  <c r="BG39" i="1"/>
  <c r="BE39" i="1"/>
  <c r="BC39" i="1"/>
  <c r="BG38" i="1"/>
  <c r="BE38" i="1"/>
  <c r="BC38" i="1"/>
  <c r="BF38" i="1"/>
  <c r="BD38" i="1"/>
  <c r="BG40" i="1"/>
  <c r="BE40" i="1"/>
  <c r="BC40" i="1"/>
  <c r="BF40" i="1"/>
  <c r="BD40" i="1"/>
  <c r="BK36" i="1"/>
  <c r="BM36" i="1"/>
  <c r="BJ37" i="1"/>
  <c r="BL37" i="1"/>
  <c r="BN37" i="1"/>
  <c r="BK38" i="1"/>
  <c r="BM38" i="1"/>
  <c r="BJ39" i="1"/>
  <c r="BL39" i="1"/>
  <c r="BN39" i="1"/>
  <c r="BK40" i="1"/>
  <c r="BM40" i="1"/>
  <c r="BJ36" i="1"/>
  <c r="BL36" i="1"/>
  <c r="BK37" i="1"/>
  <c r="BJ38" i="1"/>
  <c r="BL38" i="1"/>
  <c r="BK39" i="1"/>
  <c r="BJ40" i="1"/>
  <c r="BL40" i="1"/>
  <c r="BK41" i="1" l="1"/>
  <c r="BF22" i="1"/>
  <c r="BD22" i="1"/>
  <c r="BE22" i="1"/>
  <c r="BG22" i="1"/>
  <c r="BC22" i="1"/>
  <c r="BM41" i="1"/>
  <c r="BL41" i="1"/>
  <c r="BF35" i="1"/>
  <c r="BD35" i="1"/>
  <c r="BG35" i="1"/>
  <c r="BC35" i="1"/>
  <c r="BE35" i="1"/>
  <c r="BF33" i="1"/>
  <c r="BD33" i="1"/>
  <c r="BG33" i="1"/>
  <c r="BC33" i="1"/>
  <c r="BE33" i="1"/>
  <c r="BF31" i="1"/>
  <c r="BD31" i="1"/>
  <c r="BG31" i="1"/>
  <c r="BC31" i="1"/>
  <c r="BE31" i="1"/>
  <c r="BG10" i="1"/>
  <c r="BE10" i="1"/>
  <c r="BC10" i="1"/>
  <c r="BF10" i="1"/>
  <c r="BD10" i="1"/>
  <c r="BJ41" i="1"/>
  <c r="BN41" i="1"/>
  <c r="BD41" i="1" l="1"/>
  <c r="BC41" i="1"/>
  <c r="BF41" i="1"/>
  <c r="BE41" i="1"/>
  <c r="BG41" i="1"/>
</calcChain>
</file>

<file path=xl/sharedStrings.xml><?xml version="1.0" encoding="utf-8"?>
<sst xmlns="http://schemas.openxmlformats.org/spreadsheetml/2006/main" count="142" uniqueCount="105">
  <si>
    <t>Единица измерения: тыс.рублей, баллы</t>
  </si>
  <si>
    <t>c 22 года см. 107.1 пункт 9 (при низкой долговой устойчивости внезависимости от дотационности МО должны соблюдать ограничения по п.4 ст.136</t>
  </si>
  <si>
    <t>с 2023 дополнительное ограничение п.7 ст. 107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</si>
  <si>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</si>
  <si>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</si>
  <si>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</si>
  <si>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</si>
  <si>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</si>
  <si>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</si>
  <si>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</si>
  <si>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</si>
  <si>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</si>
  <si>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</si>
  <si>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</si>
  <si>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</si>
  <si>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</si>
  <si>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</si>
  <si>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</si>
  <si>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</si>
  <si>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</si>
  <si>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</si>
  <si>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</si>
  <si>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</si>
  <si>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</si>
  <si>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</si>
  <si>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</si>
  <si>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</si>
  <si>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</si>
  <si>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</si>
  <si>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</si>
  <si>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</si>
  <si>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</si>
  <si>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</si>
  <si>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</si>
  <si>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</si>
  <si>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</si>
  <si>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</si>
  <si>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</si>
  <si>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</si>
  <si>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</si>
  <si>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</si>
  <si>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</si>
  <si>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</si>
  <si>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</si>
  <si>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</si>
  <si>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</si>
  <si>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</si>
  <si>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</si>
  <si>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</si>
  <si>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</si>
  <si>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</si>
  <si>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</si>
  <si>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</si>
  <si>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</si>
  <si>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</si>
  <si>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</si>
  <si>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</si>
  <si>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</si>
  <si>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</si>
  <si>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</si>
  <si>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</si>
  <si>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</si>
  <si>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</si>
  <si>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</si>
  <si>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</si>
  <si>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</si>
  <si>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</si>
  <si>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</si>
  <si>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</si>
  <si>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</si>
  <si>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</si>
  <si>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</si>
  <si>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</si>
  <si>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</si>
  <si>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</si>
  <si>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</si>
  <si>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</si>
  <si>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</si>
  <si>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</si>
  <si>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</si>
  <si>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</si>
  <si>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</si>
  <si>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</si>
  <si>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</si>
  <si>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</si>
  <si>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</si>
  <si>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</si>
  <si>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</si>
  <si>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</si>
  <si>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</si>
  <si>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</si>
  <si>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</si>
  <si>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</si>
  <si>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</si>
  <si>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</si>
  <si>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</si>
  <si>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</si>
  <si>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</si>
  <si>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</si>
  <si>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</si>
  <si>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</si>
  <si>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</si>
  <si>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</si>
  <si>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</si>
  <si>
    <t>Перечень индикаторов на соответствие плановых показателей бюджетов муниципальных районов (муниципальных округов, городских округов) требованиям Бюджетного кодекса Российской Федерации по состоянию на 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</si>
</sst>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  <numFmt numFmtId="174" formatCode="0.0%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49"/>
    <xf numFmtId="0" fontId="15" fillId="0" borderId="0"/>
  </cellStyleXfs>
  <cellXfs count="150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7" borderId="18" xfId="0" applyFont="1" applyFill="1" applyBorder="1" applyAlignment="1"/>
    <xf numFmtId="0" fontId="6" fillId="8" borderId="19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166" fontId="6" fillId="9" borderId="27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11" fillId="0" borderId="31" xfId="0" applyFont="1" applyBorder="1" applyAlignment="1">
      <alignment horizontal="center"/>
    </xf>
    <xf numFmtId="0" fontId="0" fillId="0" borderId="24" xfId="0" applyBorder="1"/>
    <xf numFmtId="0" fontId="0" fillId="2" borderId="0" xfId="0" applyFill="1" applyAlignment="1">
      <alignment horizontal="center"/>
    </xf>
    <xf numFmtId="0" fontId="12" fillId="12" borderId="32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6" fillId="12" borderId="26" xfId="0" applyFont="1" applyFill="1" applyBorder="1" applyAlignment="1">
      <alignment horizontal="center"/>
    </xf>
    <xf numFmtId="0" fontId="12" fillId="12" borderId="29" xfId="0" applyFont="1" applyFill="1" applyBorder="1" applyAlignment="1">
      <alignment horizontal="center"/>
    </xf>
    <xf numFmtId="17" fontId="0" fillId="2" borderId="0" xfId="0" applyNumberFormat="1" applyFill="1"/>
    <xf numFmtId="0" fontId="2" fillId="0" borderId="34" xfId="0" applyFont="1" applyBorder="1"/>
    <xf numFmtId="167" fontId="2" fillId="0" borderId="35" xfId="1" applyNumberFormat="1" applyFont="1" applyFill="1" applyBorder="1"/>
    <xf numFmtId="165" fontId="6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6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6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6" fillId="0" borderId="37" xfId="1" applyNumberFormat="1" applyFont="1" applyFill="1" applyBorder="1"/>
    <xf numFmtId="2" fontId="6" fillId="0" borderId="13" xfId="1" applyNumberFormat="1" applyFont="1" applyBorder="1"/>
    <xf numFmtId="169" fontId="2" fillId="0" borderId="36" xfId="1" applyNumberFormat="1" applyFont="1" applyBorder="1"/>
    <xf numFmtId="173" fontId="6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6" fillId="0" borderId="40" xfId="1" applyNumberFormat="1" applyFont="1" applyBorder="1"/>
    <xf numFmtId="166" fontId="2" fillId="0" borderId="0" xfId="0" applyNumberFormat="1" applyFont="1"/>
    <xf numFmtId="174" fontId="1" fillId="2" borderId="0" xfId="2" applyNumberFormat="1" applyFont="1" applyFill="1"/>
    <xf numFmtId="0" fontId="6" fillId="0" borderId="0" xfId="0" applyFont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2" fontId="6" fillId="0" borderId="13" xfId="1" applyNumberFormat="1" applyFont="1" applyFill="1" applyBorder="1"/>
    <xf numFmtId="0" fontId="2" fillId="0" borderId="41" xfId="0" applyFont="1" applyFill="1" applyBorder="1"/>
    <xf numFmtId="172" fontId="6" fillId="0" borderId="13" xfId="1" applyNumberFormat="1" applyFont="1" applyFill="1" applyBorder="1"/>
    <xf numFmtId="169" fontId="2" fillId="0" borderId="13" xfId="1" applyNumberFormat="1" applyFont="1" applyFill="1" applyBorder="1"/>
    <xf numFmtId="173" fontId="6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6" fillId="2" borderId="13" xfId="1" applyNumberFormat="1" applyFont="1" applyFill="1" applyBorder="1"/>
    <xf numFmtId="169" fontId="6" fillId="2" borderId="40" xfId="1" applyNumberFormat="1" applyFont="1" applyFill="1" applyBorder="1"/>
    <xf numFmtId="0" fontId="2" fillId="13" borderId="41" xfId="0" applyFont="1" applyFill="1" applyBorder="1"/>
    <xf numFmtId="167" fontId="2" fillId="13" borderId="35" xfId="1" applyNumberFormat="1" applyFont="1" applyFill="1" applyBorder="1"/>
    <xf numFmtId="165" fontId="6" fillId="13" borderId="35" xfId="1" applyNumberFormat="1" applyFont="1" applyFill="1" applyBorder="1"/>
    <xf numFmtId="168" fontId="2" fillId="13" borderId="36" xfId="1" applyNumberFormat="1" applyFont="1" applyFill="1" applyBorder="1"/>
    <xf numFmtId="168" fontId="2" fillId="13" borderId="13" xfId="1" applyNumberFormat="1" applyFont="1" applyFill="1" applyBorder="1"/>
    <xf numFmtId="169" fontId="6" fillId="13" borderId="37" xfId="1" applyNumberFormat="1" applyFont="1" applyFill="1" applyBorder="1"/>
    <xf numFmtId="165" fontId="2" fillId="13" borderId="35" xfId="1" applyNumberFormat="1" applyFont="1" applyFill="1" applyBorder="1"/>
    <xf numFmtId="4" fontId="2" fillId="13" borderId="36" xfId="1" applyNumberFormat="1" applyFont="1" applyFill="1" applyBorder="1"/>
    <xf numFmtId="167" fontId="2" fillId="13" borderId="19" xfId="1" applyNumberFormat="1" applyFont="1" applyFill="1" applyBorder="1"/>
    <xf numFmtId="170" fontId="2" fillId="13" borderId="36" xfId="1" applyNumberFormat="1" applyFont="1" applyFill="1" applyBorder="1"/>
    <xf numFmtId="167" fontId="2" fillId="13" borderId="13" xfId="1" applyNumberFormat="1" applyFont="1" applyFill="1" applyBorder="1"/>
    <xf numFmtId="172" fontId="6" fillId="13" borderId="13" xfId="1" applyNumberFormat="1" applyFont="1" applyFill="1" applyBorder="1"/>
    <xf numFmtId="169" fontId="2" fillId="13" borderId="36" xfId="1" applyNumberFormat="1" applyFont="1" applyFill="1" applyBorder="1"/>
    <xf numFmtId="169" fontId="2" fillId="13" borderId="13" xfId="1" applyNumberFormat="1" applyFont="1" applyFill="1" applyBorder="1"/>
    <xf numFmtId="2" fontId="6" fillId="13" borderId="13" xfId="1" applyNumberFormat="1" applyFont="1" applyFill="1" applyBorder="1"/>
    <xf numFmtId="173" fontId="6" fillId="13" borderId="13" xfId="1" applyNumberFormat="1" applyFont="1" applyFill="1" applyBorder="1"/>
    <xf numFmtId="169" fontId="6" fillId="13" borderId="40" xfId="1" applyNumberFormat="1" applyFont="1" applyFill="1" applyBorder="1"/>
    <xf numFmtId="169" fontId="6" fillId="0" borderId="40" xfId="1" applyNumberFormat="1" applyFont="1" applyFill="1" applyBorder="1"/>
    <xf numFmtId="167" fontId="2" fillId="13" borderId="39" xfId="1" applyNumberFormat="1" applyFont="1" applyFill="1" applyBorder="1"/>
    <xf numFmtId="166" fontId="2" fillId="0" borderId="0" xfId="0" applyNumberFormat="1" applyFont="1" applyFill="1"/>
    <xf numFmtId="174" fontId="1" fillId="0" borderId="0" xfId="2" applyNumberFormat="1" applyFont="1" applyFill="1"/>
    <xf numFmtId="0" fontId="6" fillId="0" borderId="0" xfId="0" applyFont="1" applyFill="1"/>
    <xf numFmtId="0" fontId="6" fillId="12" borderId="42" xfId="0" applyFont="1" applyFill="1" applyBorder="1" applyProtection="1"/>
    <xf numFmtId="168" fontId="6" fillId="12" borderId="43" xfId="1" applyNumberFormat="1" applyFont="1" applyFill="1" applyBorder="1" applyAlignment="1">
      <alignment horizontal="center"/>
    </xf>
    <xf numFmtId="168" fontId="6" fillId="12" borderId="44" xfId="1" applyNumberFormat="1" applyFont="1" applyFill="1" applyBorder="1" applyAlignment="1">
      <alignment horizontal="center"/>
    </xf>
    <xf numFmtId="168" fontId="6" fillId="12" borderId="45" xfId="1" applyNumberFormat="1" applyFont="1" applyFill="1" applyBorder="1" applyAlignment="1">
      <alignment horizontal="center"/>
    </xf>
    <xf numFmtId="165" fontId="6" fillId="12" borderId="44" xfId="1" applyNumberFormat="1" applyFont="1" applyFill="1" applyBorder="1" applyAlignment="1">
      <alignment horizontal="center"/>
    </xf>
    <xf numFmtId="164" fontId="6" fillId="12" borderId="44" xfId="1" applyNumberFormat="1" applyFont="1" applyFill="1" applyBorder="1" applyAlignment="1">
      <alignment horizontal="center"/>
    </xf>
    <xf numFmtId="169" fontId="6" fillId="12" borderId="46" xfId="1" applyNumberFormat="1" applyFont="1" applyFill="1" applyBorder="1" applyAlignment="1">
      <alignment horizontal="center"/>
    </xf>
    <xf numFmtId="169" fontId="6" fillId="12" borderId="44" xfId="1" applyNumberFormat="1" applyFont="1" applyFill="1" applyBorder="1" applyAlignment="1">
      <alignment horizontal="center"/>
    </xf>
    <xf numFmtId="169" fontId="6" fillId="12" borderId="47" xfId="1" applyNumberFormat="1" applyFont="1" applyFill="1" applyBorder="1" applyAlignment="1">
      <alignment horizontal="center"/>
    </xf>
    <xf numFmtId="168" fontId="6" fillId="12" borderId="47" xfId="1" applyNumberFormat="1" applyFont="1" applyFill="1" applyBorder="1" applyAlignment="1">
      <alignment horizontal="center"/>
    </xf>
    <xf numFmtId="168" fontId="6" fillId="12" borderId="46" xfId="1" applyNumberFormat="1" applyFont="1" applyFill="1" applyBorder="1" applyAlignment="1">
      <alignment horizontal="center"/>
    </xf>
    <xf numFmtId="168" fontId="6" fillId="12" borderId="48" xfId="1" applyNumberFormat="1" applyFont="1" applyFill="1" applyBorder="1" applyAlignment="1">
      <alignment horizontal="center"/>
    </xf>
    <xf numFmtId="0" fontId="0" fillId="14" borderId="0" xfId="0" applyFill="1"/>
    <xf numFmtId="0" fontId="13" fillId="14" borderId="0" xfId="0" applyFont="1" applyFill="1"/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zoomScale="90" zoomScaleNormal="90" zoomScaleSheetLayoutView="70" workbookViewId="0">
      <pane xSplit="1" ySplit="10" topLeftCell="B17" activePane="bottomRight" state="frozen"/>
      <selection activeCell="A4" sqref="A4:A7"/>
      <selection pane="topRight" activeCell="A4" sqref="A4:A7"/>
      <selection pane="bottomLeft" activeCell="A4" sqref="A4:A7"/>
      <selection pane="bottomRight" activeCell="B4" sqref="B4:H4"/>
    </sheetView>
  </sheetViews>
  <sheetFormatPr defaultColWidth="9.109375" defaultRowHeight="13.2" x14ac:dyDescent="0.25"/>
  <cols>
    <col min="1" max="1" width="30.21875" customWidth="1"/>
    <col min="2" max="2" width="22" customWidth="1"/>
    <col min="3" max="3" width="20.33203125" customWidth="1"/>
    <col min="4" max="4" width="20.109375" customWidth="1"/>
    <col min="5" max="5" width="32" customWidth="1"/>
    <col min="6" max="6" width="16.33203125" customWidth="1"/>
    <col min="7" max="7" width="23.6640625" customWidth="1"/>
    <col min="8" max="8" width="15.777343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10.5546875" customWidth="1"/>
    <col min="16" max="16" width="17.109375" customWidth="1"/>
    <col min="17" max="17" width="15.77734375" customWidth="1"/>
    <col min="18" max="19" width="21.5546875" customWidth="1"/>
    <col min="20" max="20" width="24.33203125" customWidth="1"/>
    <col min="21" max="21" width="29.6640625" customWidth="1"/>
    <col min="22" max="22" width="15.33203125" customWidth="1"/>
    <col min="23" max="23" width="23.6640625" customWidth="1"/>
    <col min="24" max="24" width="14" customWidth="1"/>
    <col min="25" max="25" width="14.21875" customWidth="1"/>
    <col min="26" max="26" width="13.5546875" customWidth="1"/>
    <col min="27" max="27" width="13.44140625" customWidth="1"/>
    <col min="28" max="28" width="20.6640625" hidden="1" customWidth="1"/>
    <col min="29" max="29" width="13.77734375" customWidth="1"/>
    <col min="30" max="30" width="15.109375" customWidth="1"/>
    <col min="31" max="31" width="14" customWidth="1"/>
    <col min="32" max="32" width="15.33203125" hidden="1" customWidth="1"/>
    <col min="33" max="33" width="20.33203125" hidden="1" customWidth="1"/>
    <col min="34" max="34" width="1.21875" hidden="1" customWidth="1"/>
    <col min="35" max="35" width="25.44140625" customWidth="1"/>
    <col min="36" max="36" width="11.88671875" customWidth="1"/>
    <col min="37" max="37" width="16" customWidth="1"/>
    <col min="38" max="38" width="13.109375" customWidth="1"/>
    <col min="39" max="39" width="46" customWidth="1"/>
    <col min="40" max="40" width="16.88671875" customWidth="1"/>
    <col min="41" max="41" width="21.109375" customWidth="1"/>
    <col min="42" max="42" width="20.44140625" customWidth="1"/>
    <col min="43" max="43" width="31.5546875" customWidth="1"/>
    <col min="44" max="44" width="15.21875" customWidth="1"/>
    <col min="45" max="45" width="24" customWidth="1"/>
    <col min="46" max="46" width="16.21875" customWidth="1"/>
    <col min="47" max="48" width="17.88671875" hidden="1" customWidth="1"/>
    <col min="49" max="49" width="14.88671875" hidden="1" customWidth="1"/>
    <col min="50" max="50" width="13.88671875" customWidth="1"/>
    <col min="51" max="51" width="9.109375" style="8"/>
    <col min="52" max="52" width="13.88671875" hidden="1" customWidth="1"/>
    <col min="53" max="55" width="0" style="8" hidden="1" customWidth="1"/>
    <col min="56" max="58" width="12.33203125" style="8" hidden="1" customWidth="1"/>
    <col min="59" max="59" width="11" style="8" hidden="1" customWidth="1"/>
    <col min="60" max="62" width="0" style="8" hidden="1" customWidth="1"/>
    <col min="63" max="63" width="12.33203125" style="8" hidden="1" customWidth="1"/>
    <col min="64" max="64" width="12.88671875" style="8" hidden="1" customWidth="1"/>
    <col min="65" max="65" width="13" style="8" hidden="1" customWidth="1"/>
    <col min="66" max="66" width="11" style="8" hidden="1" customWidth="1"/>
    <col min="67" max="16384" width="9.109375" style="8"/>
  </cols>
  <sheetData>
    <row r="1" spans="1:66" s="6" customFormat="1" ht="16.5" customHeight="1" x14ac:dyDescent="0.25">
      <c r="A1" s="1"/>
      <c r="B1" s="2" t="s">
        <v>104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5"/>
      <c r="AN1" s="5"/>
      <c r="AO1" s="4"/>
      <c r="AP1" s="3"/>
      <c r="AQ1" s="5"/>
      <c r="AR1" s="5"/>
      <c r="AS1" s="4"/>
      <c r="AT1" s="1"/>
      <c r="AX1" s="1"/>
      <c r="AZ1" s="1"/>
    </row>
    <row r="2" spans="1:66" ht="12.75" hidden="1" customHeight="1" x14ac:dyDescent="0.25">
      <c r="B2" s="2"/>
      <c r="C2" s="2"/>
      <c r="D2" s="2"/>
      <c r="E2" s="2"/>
      <c r="F2" s="2"/>
      <c r="G2" s="2"/>
      <c r="H2" s="2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Y2" s="6"/>
      <c r="AZ2" s="1"/>
    </row>
    <row r="3" spans="1:66" ht="13.8" thickBot="1" x14ac:dyDescent="0.3">
      <c r="A3" s="9" t="s">
        <v>0</v>
      </c>
      <c r="B3" s="10"/>
      <c r="C3" s="10"/>
      <c r="D3" s="10"/>
      <c r="E3" s="10"/>
      <c r="F3" s="10"/>
      <c r="G3" s="10"/>
      <c r="H3" s="10"/>
      <c r="I3" s="7" t="s">
        <v>1</v>
      </c>
      <c r="J3" s="7"/>
      <c r="K3" s="11"/>
      <c r="L3" s="7"/>
      <c r="M3" s="7"/>
      <c r="N3" s="7"/>
      <c r="O3" s="7"/>
      <c r="P3" s="7"/>
      <c r="Q3" s="7"/>
      <c r="R3" s="7" t="s">
        <v>2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Y3" s="6"/>
      <c r="AZ3" s="1"/>
    </row>
    <row r="4" spans="1:66" ht="13.5" customHeight="1" thickTop="1" x14ac:dyDescent="0.25">
      <c r="A4" s="12" t="s">
        <v>3</v>
      </c>
      <c r="B4" s="13"/>
      <c r="C4" s="14"/>
      <c r="D4" s="14"/>
      <c r="E4" s="14"/>
      <c r="F4" s="14"/>
      <c r="G4" s="14"/>
      <c r="H4" s="15"/>
      <c r="I4" s="16"/>
      <c r="J4" s="17"/>
      <c r="K4" s="17"/>
      <c r="L4" s="17"/>
      <c r="M4" s="17"/>
      <c r="N4" s="17"/>
      <c r="O4" s="17"/>
      <c r="P4" s="17"/>
      <c r="Q4" s="18"/>
      <c r="R4" s="16"/>
      <c r="S4" s="17"/>
      <c r="T4" s="17"/>
      <c r="U4" s="17"/>
      <c r="V4" s="17"/>
      <c r="W4" s="17"/>
      <c r="X4" s="18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9"/>
      <c r="AM4" s="17"/>
      <c r="AN4" s="17"/>
      <c r="AO4" s="17"/>
      <c r="AP4" s="19"/>
      <c r="AQ4" s="17"/>
      <c r="AR4" s="17"/>
      <c r="AS4" s="17"/>
      <c r="AT4" s="19"/>
      <c r="AU4" s="20"/>
      <c r="AV4" s="21"/>
      <c r="AW4" s="22"/>
      <c r="AX4" s="23"/>
      <c r="AY4" s="6"/>
      <c r="AZ4" s="1"/>
    </row>
    <row r="5" spans="1:66" ht="13.5" customHeight="1" thickBot="1" x14ac:dyDescent="0.3">
      <c r="A5" s="24"/>
      <c r="B5" s="25"/>
      <c r="C5" s="26"/>
      <c r="D5" s="26"/>
      <c r="E5" s="27" t="s">
        <v>4</v>
      </c>
      <c r="F5" s="28"/>
      <c r="G5" s="29"/>
      <c r="H5" s="30"/>
      <c r="I5" s="31"/>
      <c r="J5" s="32"/>
      <c r="K5" s="33"/>
      <c r="L5" s="34"/>
      <c r="M5" s="35"/>
      <c r="N5" s="27" t="s">
        <v>5</v>
      </c>
      <c r="O5" s="28"/>
      <c r="P5" s="29"/>
      <c r="Q5" s="30"/>
      <c r="R5" s="36"/>
      <c r="S5" s="26"/>
      <c r="T5" s="26"/>
      <c r="U5" s="27" t="s">
        <v>6</v>
      </c>
      <c r="V5" s="28"/>
      <c r="W5" s="29"/>
      <c r="X5" s="30"/>
      <c r="Y5" s="37"/>
      <c r="Z5" s="26"/>
      <c r="AA5" s="26"/>
      <c r="AB5" s="35"/>
      <c r="AC5" s="35"/>
      <c r="AD5" s="35"/>
      <c r="AE5" s="35"/>
      <c r="AF5" s="35"/>
      <c r="AG5" s="35"/>
      <c r="AH5" s="35"/>
      <c r="AI5" s="27" t="s">
        <v>7</v>
      </c>
      <c r="AJ5" s="28"/>
      <c r="AK5" s="29"/>
      <c r="AL5" s="38"/>
      <c r="AM5" s="27" t="s">
        <v>8</v>
      </c>
      <c r="AN5" s="28"/>
      <c r="AO5" s="29"/>
      <c r="AP5" s="38"/>
      <c r="AQ5" s="27" t="s">
        <v>9</v>
      </c>
      <c r="AR5" s="28"/>
      <c r="AS5" s="29"/>
      <c r="AT5" s="38"/>
      <c r="AU5" s="39" t="s">
        <v>10</v>
      </c>
      <c r="AV5" s="40"/>
      <c r="AW5" s="41"/>
      <c r="AX5" s="42"/>
      <c r="AY5" s="6"/>
      <c r="AZ5" s="1"/>
    </row>
    <row r="6" spans="1:66" ht="159.75" customHeight="1" thickBot="1" x14ac:dyDescent="0.3">
      <c r="A6" s="24"/>
      <c r="B6" s="43" t="s">
        <v>11</v>
      </c>
      <c r="C6" s="43" t="s">
        <v>12</v>
      </c>
      <c r="D6" s="43" t="s">
        <v>13</v>
      </c>
      <c r="E6" s="43" t="s">
        <v>14</v>
      </c>
      <c r="F6" s="44" t="s">
        <v>15</v>
      </c>
      <c r="G6" s="44" t="s">
        <v>16</v>
      </c>
      <c r="H6" s="45" t="s">
        <v>17</v>
      </c>
      <c r="I6" s="43" t="s">
        <v>18</v>
      </c>
      <c r="J6" s="43" t="s">
        <v>19</v>
      </c>
      <c r="K6" s="43" t="s">
        <v>20</v>
      </c>
      <c r="L6" s="43" t="s">
        <v>21</v>
      </c>
      <c r="M6" s="43" t="s">
        <v>22</v>
      </c>
      <c r="N6" s="43" t="s">
        <v>23</v>
      </c>
      <c r="O6" s="44" t="s">
        <v>15</v>
      </c>
      <c r="P6" s="44" t="s">
        <v>16</v>
      </c>
      <c r="Q6" s="45" t="s">
        <v>17</v>
      </c>
      <c r="R6" s="43" t="s">
        <v>24</v>
      </c>
      <c r="S6" s="43" t="s">
        <v>25</v>
      </c>
      <c r="T6" s="43" t="s">
        <v>26</v>
      </c>
      <c r="U6" s="43" t="s">
        <v>27</v>
      </c>
      <c r="V6" s="44" t="s">
        <v>15</v>
      </c>
      <c r="W6" s="44" t="s">
        <v>16</v>
      </c>
      <c r="X6" s="45" t="s">
        <v>17</v>
      </c>
      <c r="Y6" s="43" t="s">
        <v>28</v>
      </c>
      <c r="Z6" s="43" t="s">
        <v>29</v>
      </c>
      <c r="AA6" s="43" t="s">
        <v>30</v>
      </c>
      <c r="AB6" s="43" t="s">
        <v>31</v>
      </c>
      <c r="AC6" s="43" t="s">
        <v>32</v>
      </c>
      <c r="AD6" s="43" t="s">
        <v>33</v>
      </c>
      <c r="AE6" s="43" t="s">
        <v>34</v>
      </c>
      <c r="AF6" s="46" t="s">
        <v>35</v>
      </c>
      <c r="AG6" s="46" t="s">
        <v>36</v>
      </c>
      <c r="AH6" s="46" t="s">
        <v>37</v>
      </c>
      <c r="AI6" s="43" t="s">
        <v>38</v>
      </c>
      <c r="AJ6" s="44" t="s">
        <v>15</v>
      </c>
      <c r="AK6" s="44" t="s">
        <v>16</v>
      </c>
      <c r="AL6" s="44" t="s">
        <v>17</v>
      </c>
      <c r="AM6" s="43" t="s">
        <v>39</v>
      </c>
      <c r="AN6" s="44" t="s">
        <v>15</v>
      </c>
      <c r="AO6" s="44" t="s">
        <v>16</v>
      </c>
      <c r="AP6" s="44" t="s">
        <v>17</v>
      </c>
      <c r="AQ6" s="43" t="s">
        <v>40</v>
      </c>
      <c r="AR6" s="44" t="s">
        <v>15</v>
      </c>
      <c r="AS6" s="44" t="s">
        <v>16</v>
      </c>
      <c r="AT6" s="44" t="s">
        <v>17</v>
      </c>
      <c r="AU6" s="47" t="s">
        <v>41</v>
      </c>
      <c r="AV6" s="44" t="s">
        <v>15</v>
      </c>
      <c r="AW6" s="45" t="s">
        <v>17</v>
      </c>
      <c r="AX6" s="48" t="s">
        <v>42</v>
      </c>
      <c r="AY6" s="6"/>
      <c r="AZ6" s="1" t="s">
        <v>43</v>
      </c>
    </row>
    <row r="7" spans="1:66" ht="54" thickTop="1" thickBot="1" x14ac:dyDescent="0.3">
      <c r="A7" s="49"/>
      <c r="B7" s="50" t="s">
        <v>44</v>
      </c>
      <c r="C7" s="50" t="s">
        <v>45</v>
      </c>
      <c r="D7" s="50" t="s">
        <v>46</v>
      </c>
      <c r="E7" s="50" t="s">
        <v>47</v>
      </c>
      <c r="F7" s="50" t="s">
        <v>48</v>
      </c>
      <c r="G7" s="50" t="s">
        <v>48</v>
      </c>
      <c r="H7" s="51">
        <v>1</v>
      </c>
      <c r="I7" s="50" t="s">
        <v>44</v>
      </c>
      <c r="J7" s="50" t="s">
        <v>45</v>
      </c>
      <c r="K7" s="50" t="s">
        <v>46</v>
      </c>
      <c r="L7" s="50" t="s">
        <v>49</v>
      </c>
      <c r="M7" s="50"/>
      <c r="N7" s="50" t="s">
        <v>50</v>
      </c>
      <c r="O7" s="50" t="s">
        <v>48</v>
      </c>
      <c r="P7" s="50" t="s">
        <v>51</v>
      </c>
      <c r="Q7" s="51">
        <v>1</v>
      </c>
      <c r="R7" s="50" t="s">
        <v>44</v>
      </c>
      <c r="S7" s="50" t="s">
        <v>45</v>
      </c>
      <c r="T7" s="50" t="s">
        <v>46</v>
      </c>
      <c r="U7" s="50" t="s">
        <v>52</v>
      </c>
      <c r="V7" s="50" t="s">
        <v>53</v>
      </c>
      <c r="W7" s="50" t="s">
        <v>53</v>
      </c>
      <c r="X7" s="51">
        <v>1</v>
      </c>
      <c r="Y7" s="50" t="s">
        <v>44</v>
      </c>
      <c r="Z7" s="50" t="s">
        <v>45</v>
      </c>
      <c r="AA7" s="50" t="s">
        <v>46</v>
      </c>
      <c r="AB7" s="50" t="s">
        <v>54</v>
      </c>
      <c r="AC7" s="50" t="s">
        <v>49</v>
      </c>
      <c r="AD7" s="50" t="s">
        <v>55</v>
      </c>
      <c r="AE7" s="50" t="s">
        <v>56</v>
      </c>
      <c r="AF7" s="52"/>
      <c r="AG7" s="52"/>
      <c r="AH7" s="52"/>
      <c r="AI7" s="50" t="s">
        <v>57</v>
      </c>
      <c r="AJ7" s="50" t="s">
        <v>58</v>
      </c>
      <c r="AK7" s="50" t="s">
        <v>59</v>
      </c>
      <c r="AL7" s="50">
        <v>1.5</v>
      </c>
      <c r="AM7" s="50" t="s">
        <v>60</v>
      </c>
      <c r="AN7" s="50" t="s">
        <v>48</v>
      </c>
      <c r="AO7" s="50" t="s">
        <v>48</v>
      </c>
      <c r="AP7" s="50">
        <v>1</v>
      </c>
      <c r="AQ7" s="50" t="s">
        <v>60</v>
      </c>
      <c r="AR7" s="50" t="s">
        <v>48</v>
      </c>
      <c r="AS7" s="50" t="s">
        <v>48</v>
      </c>
      <c r="AT7" s="50">
        <v>1</v>
      </c>
      <c r="AU7" s="53" t="s">
        <v>44</v>
      </c>
      <c r="AV7" s="50">
        <v>1</v>
      </c>
      <c r="AW7" s="54">
        <v>1</v>
      </c>
      <c r="AX7" s="55"/>
      <c r="AY7" s="6"/>
      <c r="AZ7" s="1"/>
    </row>
    <row r="8" spans="1:66" ht="15" thickTop="1" thickBot="1" x14ac:dyDescent="0.3">
      <c r="A8" s="56"/>
      <c r="B8" s="57"/>
      <c r="C8" s="57"/>
      <c r="D8" s="57"/>
      <c r="E8" s="57"/>
      <c r="F8" s="57"/>
      <c r="G8" s="57"/>
      <c r="H8" s="58"/>
      <c r="I8" s="59"/>
      <c r="J8" s="57"/>
      <c r="K8" s="57"/>
      <c r="L8" s="60"/>
      <c r="M8" s="60"/>
      <c r="N8" s="57"/>
      <c r="O8" s="57"/>
      <c r="P8" s="57"/>
      <c r="Q8" s="58"/>
      <c r="R8" s="59"/>
      <c r="S8" s="57"/>
      <c r="T8" s="57"/>
      <c r="U8" s="57"/>
      <c r="V8" s="57"/>
      <c r="W8" s="57"/>
      <c r="X8" s="58"/>
      <c r="Y8" s="61"/>
      <c r="Z8" s="57"/>
      <c r="AA8" s="57"/>
      <c r="AB8" s="60"/>
      <c r="AC8" s="61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62"/>
      <c r="AV8" s="57"/>
      <c r="AW8" s="58"/>
      <c r="AX8" s="63"/>
      <c r="AY8" s="6"/>
      <c r="AZ8" s="1"/>
      <c r="BI8" s="64"/>
    </row>
    <row r="9" spans="1:66" ht="14.4" thickTop="1" thickBot="1" x14ac:dyDescent="0.3">
      <c r="A9" s="65"/>
      <c r="B9" s="66"/>
      <c r="C9" s="66"/>
      <c r="D9" s="66"/>
      <c r="E9" s="66"/>
      <c r="F9" s="66"/>
      <c r="G9" s="66"/>
      <c r="H9" s="67"/>
      <c r="I9" s="68"/>
      <c r="J9" s="66"/>
      <c r="K9" s="66"/>
      <c r="L9" s="66"/>
      <c r="M9" s="66"/>
      <c r="N9" s="66"/>
      <c r="O9" s="66"/>
      <c r="P9" s="66"/>
      <c r="Q9" s="67"/>
      <c r="R9" s="68"/>
      <c r="S9" s="66"/>
      <c r="T9" s="66"/>
      <c r="U9" s="66"/>
      <c r="V9" s="66"/>
      <c r="W9" s="66"/>
      <c r="X9" s="67"/>
      <c r="Y9" s="69"/>
      <c r="Z9" s="66"/>
      <c r="AA9" s="66"/>
      <c r="AB9" s="66"/>
      <c r="AC9" s="66"/>
      <c r="AD9" s="66"/>
      <c r="AE9" s="66"/>
      <c r="AF9" s="66"/>
      <c r="AG9" s="66"/>
      <c r="AH9" s="66"/>
      <c r="AI9" s="70" t="s">
        <v>61</v>
      </c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8"/>
      <c r="AV9" s="66"/>
      <c r="AW9" s="67"/>
      <c r="AX9" s="71"/>
      <c r="AY9" s="6"/>
      <c r="AZ9" s="1"/>
      <c r="BC9" s="8" t="s">
        <v>62</v>
      </c>
      <c r="BD9" s="72" t="s">
        <v>63</v>
      </c>
      <c r="BE9" s="8" t="s">
        <v>64</v>
      </c>
      <c r="BF9" s="8" t="s">
        <v>65</v>
      </c>
      <c r="BG9" s="8" t="s">
        <v>66</v>
      </c>
      <c r="BI9" s="64" t="s">
        <v>67</v>
      </c>
      <c r="BJ9" s="8" t="s">
        <v>68</v>
      </c>
      <c r="BK9" s="72" t="s">
        <v>69</v>
      </c>
      <c r="BL9" s="8" t="s">
        <v>70</v>
      </c>
      <c r="BM9" s="8" t="s">
        <v>71</v>
      </c>
      <c r="BN9" s="8" t="s">
        <v>66</v>
      </c>
    </row>
    <row r="10" spans="1:66" ht="13.8" thickTop="1" x14ac:dyDescent="0.25">
      <c r="A10" s="73" t="s">
        <v>72</v>
      </c>
      <c r="B10" s="74">
        <v>1937801.3</v>
      </c>
      <c r="C10" s="74">
        <v>624251.30000000005</v>
      </c>
      <c r="D10" s="74">
        <v>1703225.9</v>
      </c>
      <c r="E10" s="75">
        <v>0.83257584650023631</v>
      </c>
      <c r="F10" s="76">
        <v>1</v>
      </c>
      <c r="G10" s="77"/>
      <c r="H10" s="78">
        <v>1</v>
      </c>
      <c r="I10" s="79">
        <v>2091797.29</v>
      </c>
      <c r="J10" s="79">
        <v>15866703.6</v>
      </c>
      <c r="K10" s="80">
        <v>12415022.9</v>
      </c>
      <c r="L10" s="79">
        <v>216710</v>
      </c>
      <c r="M10" s="81">
        <v>0</v>
      </c>
      <c r="N10" s="82">
        <v>0.64662016567878045</v>
      </c>
      <c r="O10" s="76">
        <v>1</v>
      </c>
      <c r="P10" s="77"/>
      <c r="Q10" s="78">
        <v>1</v>
      </c>
      <c r="R10" s="83">
        <v>195085.54829999999</v>
      </c>
      <c r="S10" s="74">
        <v>16490954.9</v>
      </c>
      <c r="T10" s="84">
        <v>3864628.0189999999</v>
      </c>
      <c r="U10" s="75">
        <v>1.5450696797147175E-2</v>
      </c>
      <c r="V10" s="76">
        <v>1</v>
      </c>
      <c r="W10" s="77"/>
      <c r="X10" s="78">
        <v>1</v>
      </c>
      <c r="Y10" s="74">
        <v>624251.30000000005</v>
      </c>
      <c r="Z10" s="85"/>
      <c r="AA10" s="86">
        <v>389675.87599999999</v>
      </c>
      <c r="AB10" s="87"/>
      <c r="AC10" s="87">
        <v>15866703.6</v>
      </c>
      <c r="AD10" s="87">
        <v>12415022.9</v>
      </c>
      <c r="AE10" s="86">
        <v>216710</v>
      </c>
      <c r="AF10" s="87">
        <v>3234970.6999999993</v>
      </c>
      <c r="AG10" s="87">
        <v>323497.06999999995</v>
      </c>
      <c r="AH10" s="87">
        <v>713172.946</v>
      </c>
      <c r="AI10" s="88">
        <v>7.2512379787551123E-2</v>
      </c>
      <c r="AJ10" s="89">
        <v>1.5</v>
      </c>
      <c r="AK10" s="90"/>
      <c r="AL10" s="91">
        <v>1.5</v>
      </c>
      <c r="AM10" s="92">
        <v>0.91248483133735803</v>
      </c>
      <c r="AN10" s="93">
        <v>1</v>
      </c>
      <c r="AO10" s="77"/>
      <c r="AP10" s="94">
        <v>1</v>
      </c>
      <c r="AQ10" s="92">
        <v>0.99146762297524837</v>
      </c>
      <c r="AR10" s="93">
        <v>1</v>
      </c>
      <c r="AS10" s="77"/>
      <c r="AT10" s="94">
        <v>1</v>
      </c>
      <c r="AU10" s="95"/>
      <c r="AV10" s="96"/>
      <c r="AW10" s="89">
        <f>AV10</f>
        <v>0</v>
      </c>
      <c r="AX10" s="97">
        <f>H10+Q10+X10+AL10+AP10+AT10+AW10</f>
        <v>6.5</v>
      </c>
      <c r="AY10" s="6"/>
      <c r="AZ10" s="98">
        <v>934451.47</v>
      </c>
      <c r="BB10" s="99">
        <f>(AD10+AE10-T10)/(AC10-T10)</f>
        <v>0.73046572835109036</v>
      </c>
      <c r="BC10" s="8">
        <f>IF(($BB10&lt;=10%),1,0)</f>
        <v>0</v>
      </c>
      <c r="BD10" s="100">
        <f>IF(AND(BB10&gt;10%,BB10&lt;30%),1,0)</f>
        <v>0</v>
      </c>
      <c r="BE10" s="100">
        <f>IF(AND(BB10&gt;30%,BB10&lt;70%),1,0)</f>
        <v>0</v>
      </c>
      <c r="BF10" s="100">
        <f>IF(AND(BB10&gt;70%,BB10&lt;90%),1,0)</f>
        <v>1</v>
      </c>
      <c r="BG10" s="8">
        <f>IF(($BB10&gt;=90%),1,0)</f>
        <v>0</v>
      </c>
      <c r="BI10" s="99">
        <f>(AZ10+L10)/(J10-T10)</f>
        <v>9.5913532807805096E-2</v>
      </c>
      <c r="BJ10" s="8">
        <f>IF(($BI10&lt;=4.9%),1,0)</f>
        <v>0</v>
      </c>
      <c r="BK10" s="100">
        <f>IF(AND(BI10&gt;5%,BI10&lt;19.9%),1,0)</f>
        <v>1</v>
      </c>
      <c r="BL10" s="100">
        <f>IF(AND(BI10&gt;20%,BI10&lt;49.9%),1,0)</f>
        <v>0</v>
      </c>
      <c r="BM10" s="100">
        <f>IF(AND(BI10&gt;50%,BI10&lt;89.9%),1,0)</f>
        <v>0</v>
      </c>
      <c r="BN10" s="8">
        <f>IF((BI10&gt;=90%),1,0)</f>
        <v>0</v>
      </c>
    </row>
    <row r="11" spans="1:66" x14ac:dyDescent="0.25">
      <c r="A11" s="101" t="s">
        <v>73</v>
      </c>
      <c r="B11" s="74">
        <v>49500</v>
      </c>
      <c r="C11" s="74">
        <v>59882.78</v>
      </c>
      <c r="D11" s="74">
        <v>49500</v>
      </c>
      <c r="E11" s="75">
        <v>0.45253923880888747</v>
      </c>
      <c r="F11" s="102">
        <v>1</v>
      </c>
      <c r="G11" s="77"/>
      <c r="H11" s="78">
        <v>1</v>
      </c>
      <c r="I11" s="79">
        <v>49500</v>
      </c>
      <c r="J11" s="79">
        <v>1383420.9</v>
      </c>
      <c r="K11" s="80">
        <v>877508.87399999995</v>
      </c>
      <c r="L11" s="79">
        <v>241735</v>
      </c>
      <c r="M11" s="81">
        <v>0</v>
      </c>
      <c r="N11" s="75">
        <v>0.18737435555807949</v>
      </c>
      <c r="O11" s="76">
        <v>1</v>
      </c>
      <c r="P11" s="77"/>
      <c r="Q11" s="78">
        <v>1</v>
      </c>
      <c r="R11" s="103">
        <v>3545.7808199999999</v>
      </c>
      <c r="S11" s="74">
        <v>1816533.39</v>
      </c>
      <c r="T11" s="84">
        <v>590819.95679999993</v>
      </c>
      <c r="U11" s="75">
        <v>2.8928301868593738E-3</v>
      </c>
      <c r="V11" s="76">
        <v>1</v>
      </c>
      <c r="W11" s="77"/>
      <c r="X11" s="78">
        <v>1</v>
      </c>
      <c r="Y11" s="74">
        <v>59882.78</v>
      </c>
      <c r="Z11" s="86"/>
      <c r="AA11" s="86">
        <v>59882.777399999999</v>
      </c>
      <c r="AB11" s="87"/>
      <c r="AC11" s="87">
        <v>1383420.9</v>
      </c>
      <c r="AD11" s="87">
        <v>877508.87399999995</v>
      </c>
      <c r="AE11" s="86">
        <v>241735</v>
      </c>
      <c r="AF11" s="87">
        <v>264177.02599999995</v>
      </c>
      <c r="AG11" s="87">
        <v>26417.702599999997</v>
      </c>
      <c r="AH11" s="87">
        <v>86300.479999999996</v>
      </c>
      <c r="AI11" s="88">
        <v>9.8418853416954379E-9</v>
      </c>
      <c r="AJ11" s="89">
        <v>1.5</v>
      </c>
      <c r="AK11" s="77"/>
      <c r="AL11" s="78">
        <v>1.5</v>
      </c>
      <c r="AM11" s="92">
        <v>0.94466749834516117</v>
      </c>
      <c r="AN11" s="93">
        <v>1</v>
      </c>
      <c r="AO11" s="77"/>
      <c r="AP11" s="94">
        <v>1</v>
      </c>
      <c r="AQ11" s="92">
        <v>0.85818566081459557</v>
      </c>
      <c r="AR11" s="93">
        <v>1</v>
      </c>
      <c r="AS11" s="77"/>
      <c r="AT11" s="94">
        <v>1</v>
      </c>
      <c r="AU11" s="95"/>
      <c r="AV11" s="96"/>
      <c r="AW11" s="89">
        <f t="shared" ref="AW11:AW40" si="0">AV11</f>
        <v>0</v>
      </c>
      <c r="AX11" s="97">
        <f>H11+Q11+X11+AL11+AP11+AT11+AW11</f>
        <v>6.5</v>
      </c>
      <c r="AY11" s="6"/>
      <c r="AZ11" s="98">
        <v>42722.347000000002</v>
      </c>
      <c r="BB11" s="99">
        <f>(AD11+AE11-T11)/(AC11-T11)</f>
        <v>0.66669604891784828</v>
      </c>
      <c r="BC11" s="8">
        <f t="shared" ref="BC11:BC40" si="1">IF(($BB11&lt;=10%),1,0)</f>
        <v>0</v>
      </c>
      <c r="BD11" s="100">
        <f t="shared" ref="BD11:BD40" si="2">IF(AND(BB11&gt;10%,BB11&lt;30%),1,0)</f>
        <v>0</v>
      </c>
      <c r="BE11" s="100">
        <f t="shared" ref="BE11:BE40" si="3">IF(AND(BB11&gt;30%,BB11&lt;70%),1,0)</f>
        <v>1</v>
      </c>
      <c r="BF11" s="100">
        <f t="shared" ref="BF11:BF40" si="4">IF(AND(BB11&gt;70%,BB11&lt;90%),1,0)</f>
        <v>0</v>
      </c>
      <c r="BG11" s="8">
        <f t="shared" ref="BG11:BG40" si="5">IF(($BB11&gt;=90%),1,0)</f>
        <v>0</v>
      </c>
      <c r="BI11" s="99">
        <f>(AZ11+L11)/(J11-T11)</f>
        <v>0.35889100238961213</v>
      </c>
      <c r="BJ11" s="8">
        <f t="shared" ref="BJ11:BJ40" si="6">IF(($BI11&lt;=4.9%),1,0)</f>
        <v>0</v>
      </c>
      <c r="BK11" s="100">
        <f t="shared" ref="BK11:BK40" si="7">IF(AND(BI11&gt;5%,BI11&lt;19.9%),1,0)</f>
        <v>0</v>
      </c>
      <c r="BL11" s="100">
        <f t="shared" ref="BL11:BL40" si="8">IF(AND(BI11&gt;20%,BI11&lt;49.9%),1,0)</f>
        <v>1</v>
      </c>
      <c r="BM11" s="100">
        <f t="shared" ref="BM11:BM40" si="9">IF(AND(BI11&gt;50%,BI11&lt;89.9%),1,0)</f>
        <v>0</v>
      </c>
      <c r="BN11" s="8">
        <f t="shared" ref="BN11:BN40" si="10">IF((BI11&gt;=90%),1,0)</f>
        <v>0</v>
      </c>
    </row>
    <row r="12" spans="1:66" x14ac:dyDescent="0.25">
      <c r="A12" s="101" t="s">
        <v>74</v>
      </c>
      <c r="B12" s="74">
        <v>41000</v>
      </c>
      <c r="C12" s="74">
        <v>7264.4030000000002</v>
      </c>
      <c r="D12" s="74">
        <v>41000</v>
      </c>
      <c r="E12" s="75">
        <v>0.84948735406506537</v>
      </c>
      <c r="F12" s="76">
        <v>1</v>
      </c>
      <c r="G12" s="77"/>
      <c r="H12" s="78">
        <v>1</v>
      </c>
      <c r="I12" s="79">
        <v>41000</v>
      </c>
      <c r="J12" s="79">
        <v>1261129.6299999999</v>
      </c>
      <c r="K12" s="80">
        <v>935772.63</v>
      </c>
      <c r="L12" s="79">
        <v>122194</v>
      </c>
      <c r="M12" s="81">
        <v>0</v>
      </c>
      <c r="N12" s="75">
        <v>0.20180840015160253</v>
      </c>
      <c r="O12" s="76">
        <v>1</v>
      </c>
      <c r="P12" s="77"/>
      <c r="Q12" s="78">
        <v>1</v>
      </c>
      <c r="R12" s="103">
        <v>4057</v>
      </c>
      <c r="S12" s="74">
        <v>1268394.03</v>
      </c>
      <c r="T12" s="84">
        <v>452070.73223999998</v>
      </c>
      <c r="U12" s="75">
        <v>4.9698446817975821E-3</v>
      </c>
      <c r="V12" s="76">
        <v>1</v>
      </c>
      <c r="W12" s="77"/>
      <c r="X12" s="78">
        <v>1</v>
      </c>
      <c r="Y12" s="74">
        <v>7264.4030000000002</v>
      </c>
      <c r="Z12" s="86"/>
      <c r="AA12" s="86">
        <v>7264.4030700000003</v>
      </c>
      <c r="AB12" s="87"/>
      <c r="AC12" s="87">
        <v>1261129.6299999999</v>
      </c>
      <c r="AD12" s="87">
        <v>935772.63</v>
      </c>
      <c r="AE12" s="86">
        <v>122194</v>
      </c>
      <c r="AF12" s="87">
        <v>203162.99999999988</v>
      </c>
      <c r="AG12" s="87">
        <v>20316.299999999988</v>
      </c>
      <c r="AH12" s="87">
        <v>27580.703069999989</v>
      </c>
      <c r="AI12" s="88">
        <v>0</v>
      </c>
      <c r="AJ12" s="89">
        <v>1.5</v>
      </c>
      <c r="AK12" s="77"/>
      <c r="AL12" s="78">
        <v>1.5</v>
      </c>
      <c r="AM12" s="104">
        <v>0.96869347332770772</v>
      </c>
      <c r="AN12" s="93">
        <v>1</v>
      </c>
      <c r="AO12" s="77"/>
      <c r="AP12" s="94">
        <v>1</v>
      </c>
      <c r="AQ12" s="104">
        <v>0.896452419083969</v>
      </c>
      <c r="AR12" s="93">
        <v>1</v>
      </c>
      <c r="AS12" s="77"/>
      <c r="AT12" s="94">
        <v>1</v>
      </c>
      <c r="AU12" s="95"/>
      <c r="AV12" s="96"/>
      <c r="AW12" s="89">
        <f t="shared" si="0"/>
        <v>0</v>
      </c>
      <c r="AX12" s="97">
        <f>H12+Q12+X12+AL12+AP12+AT12+AW12</f>
        <v>6.5</v>
      </c>
      <c r="AY12" s="6"/>
      <c r="AZ12" s="98">
        <v>11194.516</v>
      </c>
      <c r="BB12" s="99">
        <f>(AD12+AE12-T12)/(AC12-T12)</f>
        <v>0.7488897278523392</v>
      </c>
      <c r="BC12" s="8">
        <f t="shared" si="1"/>
        <v>0</v>
      </c>
      <c r="BD12" s="100">
        <f t="shared" si="2"/>
        <v>0</v>
      </c>
      <c r="BE12" s="100">
        <f t="shared" si="3"/>
        <v>0</v>
      </c>
      <c r="BF12" s="100">
        <f t="shared" si="4"/>
        <v>1</v>
      </c>
      <c r="BG12" s="8">
        <f t="shared" si="5"/>
        <v>0</v>
      </c>
      <c r="BI12" s="99">
        <f>(AZ12+L12)/(J12-T12)</f>
        <v>0.16486873374646271</v>
      </c>
      <c r="BJ12" s="8">
        <f t="shared" si="6"/>
        <v>0</v>
      </c>
      <c r="BK12" s="100">
        <f t="shared" si="7"/>
        <v>1</v>
      </c>
      <c r="BL12" s="100">
        <f t="shared" si="8"/>
        <v>0</v>
      </c>
      <c r="BM12" s="100">
        <f t="shared" si="9"/>
        <v>0</v>
      </c>
      <c r="BN12" s="8">
        <f t="shared" si="10"/>
        <v>0</v>
      </c>
    </row>
    <row r="13" spans="1:66" s="7" customFormat="1" x14ac:dyDescent="0.25">
      <c r="A13" s="105" t="s">
        <v>75</v>
      </c>
      <c r="B13" s="74">
        <v>6500</v>
      </c>
      <c r="C13" s="74">
        <v>4401.8419999999996</v>
      </c>
      <c r="D13" s="74">
        <v>7000</v>
      </c>
      <c r="E13" s="82">
        <v>0.57008332513290394</v>
      </c>
      <c r="F13" s="76">
        <v>1</v>
      </c>
      <c r="G13" s="90"/>
      <c r="H13" s="91">
        <v>1</v>
      </c>
      <c r="I13" s="79">
        <v>6500</v>
      </c>
      <c r="J13" s="79">
        <v>395126.77100000001</v>
      </c>
      <c r="K13" s="80">
        <v>273520.56599999999</v>
      </c>
      <c r="L13" s="79">
        <v>52390</v>
      </c>
      <c r="M13" s="74">
        <v>0</v>
      </c>
      <c r="N13" s="82">
        <v>9.3908644659151691E-2</v>
      </c>
      <c r="O13" s="76">
        <v>1</v>
      </c>
      <c r="P13" s="90"/>
      <c r="Q13" s="91">
        <v>1</v>
      </c>
      <c r="R13" s="103">
        <v>1455.29178</v>
      </c>
      <c r="S13" s="74">
        <v>399528.61</v>
      </c>
      <c r="T13" s="84">
        <v>163228.27721999999</v>
      </c>
      <c r="U13" s="82">
        <v>6.1586531126678681E-3</v>
      </c>
      <c r="V13" s="76">
        <v>1</v>
      </c>
      <c r="W13" s="90"/>
      <c r="X13" s="91">
        <v>1</v>
      </c>
      <c r="Y13" s="74">
        <v>4401.8419999999996</v>
      </c>
      <c r="Z13" s="86"/>
      <c r="AA13" s="86">
        <v>4901.8423300000004</v>
      </c>
      <c r="AB13" s="86"/>
      <c r="AC13" s="86">
        <v>395126.77100000001</v>
      </c>
      <c r="AD13" s="86">
        <v>273520.56599999999</v>
      </c>
      <c r="AE13" s="86">
        <v>52390</v>
      </c>
      <c r="AF13" s="86">
        <v>69216.205000000016</v>
      </c>
      <c r="AG13" s="87">
        <v>3460.8102500000009</v>
      </c>
      <c r="AH13" s="86">
        <v>8362.6525800000018</v>
      </c>
      <c r="AI13" s="106">
        <v>0</v>
      </c>
      <c r="AJ13" s="89">
        <v>1.5</v>
      </c>
      <c r="AK13" s="107"/>
      <c r="AL13" s="91">
        <v>1.5</v>
      </c>
      <c r="AM13" s="104">
        <v>0.96022422452515033</v>
      </c>
      <c r="AN13" s="93">
        <v>1</v>
      </c>
      <c r="AO13" s="107"/>
      <c r="AP13" s="108">
        <v>1</v>
      </c>
      <c r="AQ13" s="104">
        <v>0.92111583326787594</v>
      </c>
      <c r="AR13" s="93">
        <v>1</v>
      </c>
      <c r="AS13" s="107"/>
      <c r="AT13" s="108">
        <v>1</v>
      </c>
      <c r="AU13" s="95"/>
      <c r="AV13" s="96"/>
      <c r="AW13" s="89">
        <f t="shared" si="0"/>
        <v>0</v>
      </c>
      <c r="AX13" s="97">
        <f>H13+Q13+X13+AL13+AP13+AT13+AW13</f>
        <v>6.5</v>
      </c>
      <c r="AY13" s="6"/>
      <c r="AZ13" s="98">
        <v>28656.571</v>
      </c>
      <c r="BA13" s="8"/>
      <c r="BB13" s="99">
        <f>(AD13+AE13-T13)/(AC13-T13)</f>
        <v>0.70152369740846698</v>
      </c>
      <c r="BC13" s="8">
        <f t="shared" si="1"/>
        <v>0</v>
      </c>
      <c r="BD13" s="100">
        <f t="shared" si="2"/>
        <v>0</v>
      </c>
      <c r="BE13" s="100">
        <f t="shared" si="3"/>
        <v>0</v>
      </c>
      <c r="BF13" s="100">
        <f t="shared" si="4"/>
        <v>1</v>
      </c>
      <c r="BG13" s="8">
        <f t="shared" si="5"/>
        <v>0</v>
      </c>
      <c r="BI13" s="99">
        <f>(AZ13+L13)/(J13-T13)</f>
        <v>0.34949158003970537</v>
      </c>
      <c r="BJ13" s="8">
        <f t="shared" si="6"/>
        <v>0</v>
      </c>
      <c r="BK13" s="100">
        <f t="shared" si="7"/>
        <v>0</v>
      </c>
      <c r="BL13" s="100">
        <f t="shared" si="8"/>
        <v>1</v>
      </c>
      <c r="BM13" s="100">
        <f t="shared" si="9"/>
        <v>0</v>
      </c>
      <c r="BN13" s="8">
        <f t="shared" si="10"/>
        <v>0</v>
      </c>
    </row>
    <row r="14" spans="1:66" x14ac:dyDescent="0.25">
      <c r="A14" s="101" t="s">
        <v>76</v>
      </c>
      <c r="B14" s="109">
        <v>19500</v>
      </c>
      <c r="C14" s="109">
        <v>1153.8579999999999</v>
      </c>
      <c r="D14" s="109">
        <v>19500</v>
      </c>
      <c r="E14" s="82">
        <v>0.9441335366980832</v>
      </c>
      <c r="F14" s="76">
        <v>1</v>
      </c>
      <c r="G14" s="77"/>
      <c r="H14" s="78">
        <v>1</v>
      </c>
      <c r="I14" s="79">
        <v>0</v>
      </c>
      <c r="J14" s="110">
        <v>440688.989</v>
      </c>
      <c r="K14" s="80">
        <v>336181.61800000002</v>
      </c>
      <c r="L14" s="79">
        <v>47708</v>
      </c>
      <c r="M14" s="109">
        <v>0</v>
      </c>
      <c r="N14" s="82">
        <v>0</v>
      </c>
      <c r="O14" s="76">
        <v>1</v>
      </c>
      <c r="P14" s="77"/>
      <c r="Q14" s="78">
        <v>1</v>
      </c>
      <c r="R14" s="111">
        <v>4235.8509999999997</v>
      </c>
      <c r="S14" s="109">
        <v>441842.85</v>
      </c>
      <c r="T14" s="84">
        <v>119919.47728000001</v>
      </c>
      <c r="U14" s="75">
        <v>1.3157948005484602E-2</v>
      </c>
      <c r="V14" s="76">
        <v>1</v>
      </c>
      <c r="W14" s="77"/>
      <c r="X14" s="78">
        <v>1</v>
      </c>
      <c r="Y14" s="109">
        <v>1153.8579999999999</v>
      </c>
      <c r="Z14" s="87"/>
      <c r="AA14" s="87">
        <v>1153.8580199999999</v>
      </c>
      <c r="AB14" s="87"/>
      <c r="AC14" s="87">
        <v>440688.989</v>
      </c>
      <c r="AD14" s="87">
        <v>336181.61800000002</v>
      </c>
      <c r="AE14" s="86">
        <v>47708</v>
      </c>
      <c r="AF14" s="87">
        <v>56799.370999999985</v>
      </c>
      <c r="AG14" s="87">
        <v>5679.9370999999992</v>
      </c>
      <c r="AH14" s="87">
        <v>6833.7951199999989</v>
      </c>
      <c r="AI14" s="112">
        <v>0</v>
      </c>
      <c r="AJ14" s="89">
        <v>1.5</v>
      </c>
      <c r="AK14" s="77"/>
      <c r="AL14" s="78">
        <v>1.5</v>
      </c>
      <c r="AM14" s="92">
        <v>0.91235445996182574</v>
      </c>
      <c r="AN14" s="93">
        <v>1</v>
      </c>
      <c r="AO14" s="77"/>
      <c r="AP14" s="94">
        <v>1</v>
      </c>
      <c r="AQ14" s="92">
        <v>0.83615193677565214</v>
      </c>
      <c r="AR14" s="93">
        <v>1</v>
      </c>
      <c r="AS14" s="77"/>
      <c r="AT14" s="94">
        <v>1</v>
      </c>
      <c r="AU14" s="95"/>
      <c r="AV14" s="96"/>
      <c r="AW14" s="89">
        <f>AV14</f>
        <v>0</v>
      </c>
      <c r="AX14" s="113">
        <f>H14+Q14+X14+AL14+AP14+AT14+AW14</f>
        <v>6.5</v>
      </c>
      <c r="AY14" s="6"/>
      <c r="AZ14" s="98">
        <v>27677.721000000001</v>
      </c>
      <c r="BB14" s="99">
        <f>(AD14+AE14-T14)/(AC14-T14)</f>
        <v>0.82292777547518225</v>
      </c>
      <c r="BC14" s="8">
        <f>IF(($BB14&lt;=10%),1,0)</f>
        <v>0</v>
      </c>
      <c r="BD14" s="100">
        <f>IF(AND(BB14&gt;10%,BB14&lt;30%),1,0)</f>
        <v>0</v>
      </c>
      <c r="BE14" s="100">
        <f>IF(AND(BB14&gt;30%,BB14&lt;70%),1,0)</f>
        <v>0</v>
      </c>
      <c r="BF14" s="100">
        <f>IF(AND(BB14&gt;70%,BB14&lt;90%),1,0)</f>
        <v>1</v>
      </c>
      <c r="BG14" s="8">
        <f>IF(($BB14&gt;=90%),1,0)</f>
        <v>0</v>
      </c>
      <c r="BI14" s="99">
        <f>(AZ14+L14)/(J14-T14)</f>
        <v>0.23501523132848195</v>
      </c>
      <c r="BJ14" s="8">
        <f>IF(($BI14&lt;=4.9%),1,0)</f>
        <v>0</v>
      </c>
      <c r="BK14" s="100">
        <f>IF(AND(BI14&gt;5%,BI14&lt;19.9%),1,0)</f>
        <v>0</v>
      </c>
      <c r="BL14" s="100">
        <f>IF(AND(BI14&gt;20%,BI14&lt;49.9%),1,0)</f>
        <v>1</v>
      </c>
      <c r="BM14" s="100">
        <f>IF(AND(BI14&gt;50%,BI14&lt;89.9%),1,0)</f>
        <v>0</v>
      </c>
      <c r="BN14" s="8">
        <f>IF((BI14&gt;=90%),1,0)</f>
        <v>0</v>
      </c>
    </row>
    <row r="15" spans="1:66" s="7" customFormat="1" x14ac:dyDescent="0.25">
      <c r="A15" s="114" t="s">
        <v>77</v>
      </c>
      <c r="B15" s="115">
        <v>0</v>
      </c>
      <c r="C15" s="115">
        <v>7087.3190000000004</v>
      </c>
      <c r="D15" s="115">
        <v>0</v>
      </c>
      <c r="E15" s="116">
        <v>0</v>
      </c>
      <c r="F15" s="117"/>
      <c r="G15" s="118">
        <v>1</v>
      </c>
      <c r="H15" s="119">
        <v>1</v>
      </c>
      <c r="I15" s="120">
        <v>0</v>
      </c>
      <c r="J15" s="120">
        <v>512641.99</v>
      </c>
      <c r="K15" s="121">
        <v>400997.39</v>
      </c>
      <c r="L15" s="120">
        <v>75698</v>
      </c>
      <c r="M15" s="115">
        <v>0</v>
      </c>
      <c r="N15" s="116">
        <v>0</v>
      </c>
      <c r="O15" s="117"/>
      <c r="P15" s="118">
        <v>1</v>
      </c>
      <c r="Q15" s="119">
        <v>1</v>
      </c>
      <c r="R15" s="122">
        <v>0</v>
      </c>
      <c r="S15" s="115">
        <v>565042.49</v>
      </c>
      <c r="T15" s="123">
        <v>165792.8259</v>
      </c>
      <c r="U15" s="116">
        <v>0</v>
      </c>
      <c r="V15" s="117"/>
      <c r="W15" s="118">
        <v>1</v>
      </c>
      <c r="X15" s="119">
        <v>1</v>
      </c>
      <c r="Y15" s="115">
        <v>7087.3190000000004</v>
      </c>
      <c r="Z15" s="124"/>
      <c r="AA15" s="124">
        <v>7087.3189000000002</v>
      </c>
      <c r="AB15" s="124"/>
      <c r="AC15" s="124">
        <v>512641.99</v>
      </c>
      <c r="AD15" s="124">
        <v>400997.39</v>
      </c>
      <c r="AE15" s="124">
        <v>75698</v>
      </c>
      <c r="AF15" s="124">
        <v>35946.599999999977</v>
      </c>
      <c r="AG15" s="124">
        <v>1797.329999999999</v>
      </c>
      <c r="AH15" s="124">
        <v>8884.6489000000001</v>
      </c>
      <c r="AI15" s="125">
        <v>2.7819042747372959E-9</v>
      </c>
      <c r="AJ15" s="126"/>
      <c r="AK15" s="127">
        <v>1.5</v>
      </c>
      <c r="AL15" s="119">
        <v>1.5</v>
      </c>
      <c r="AM15" s="128">
        <v>0.84279496797927222</v>
      </c>
      <c r="AN15" s="126"/>
      <c r="AO15" s="127">
        <v>1</v>
      </c>
      <c r="AP15" s="129">
        <v>1</v>
      </c>
      <c r="AQ15" s="128">
        <v>0.89945570477632708</v>
      </c>
      <c r="AR15" s="126"/>
      <c r="AS15" s="127">
        <v>1</v>
      </c>
      <c r="AT15" s="129">
        <v>1</v>
      </c>
      <c r="AU15" s="95"/>
      <c r="AV15" s="96"/>
      <c r="AW15" s="89">
        <f t="shared" si="0"/>
        <v>0</v>
      </c>
      <c r="AX15" s="130">
        <f>H15+Q15+X15+AL15+AP15+AT15+AW15</f>
        <v>6.5</v>
      </c>
      <c r="AY15" s="6"/>
      <c r="AZ15" s="98">
        <v>41296.51</v>
      </c>
      <c r="BA15" s="8"/>
      <c r="BB15" s="99">
        <f>(AD15+AE15-T15)/(AC15-T15)</f>
        <v>0.89636244304271628</v>
      </c>
      <c r="BC15" s="8">
        <f t="shared" si="1"/>
        <v>0</v>
      </c>
      <c r="BD15" s="100">
        <f t="shared" si="2"/>
        <v>0</v>
      </c>
      <c r="BE15" s="100">
        <f t="shared" si="3"/>
        <v>0</v>
      </c>
      <c r="BF15" s="100">
        <f t="shared" si="4"/>
        <v>1</v>
      </c>
      <c r="BG15" s="8">
        <f t="shared" si="5"/>
        <v>0</v>
      </c>
      <c r="BI15" s="99">
        <f>(AZ15+L15)/(J15-T15)</f>
        <v>0.33730659349742398</v>
      </c>
      <c r="BJ15" s="8">
        <f t="shared" si="6"/>
        <v>0</v>
      </c>
      <c r="BK15" s="100">
        <f t="shared" si="7"/>
        <v>0</v>
      </c>
      <c r="BL15" s="100">
        <f t="shared" si="8"/>
        <v>1</v>
      </c>
      <c r="BM15" s="100">
        <f t="shared" si="9"/>
        <v>0</v>
      </c>
      <c r="BN15" s="8">
        <f t="shared" si="10"/>
        <v>0</v>
      </c>
    </row>
    <row r="16" spans="1:66" s="7" customFormat="1" x14ac:dyDescent="0.25">
      <c r="A16" s="105" t="s">
        <v>78</v>
      </c>
      <c r="B16" s="74">
        <v>53000</v>
      </c>
      <c r="C16" s="74">
        <v>73589.87</v>
      </c>
      <c r="D16" s="74">
        <v>55000</v>
      </c>
      <c r="E16" s="82">
        <v>0.41216310429429631</v>
      </c>
      <c r="F16" s="76">
        <v>1</v>
      </c>
      <c r="G16" s="90"/>
      <c r="H16" s="91">
        <v>1</v>
      </c>
      <c r="I16" s="79">
        <v>53000</v>
      </c>
      <c r="J16" s="79">
        <v>1694855.71</v>
      </c>
      <c r="K16" s="80">
        <v>1241194.3600000001</v>
      </c>
      <c r="L16" s="79">
        <v>245229</v>
      </c>
      <c r="M16" s="74">
        <v>0</v>
      </c>
      <c r="N16" s="82">
        <v>0.25427914620739073</v>
      </c>
      <c r="O16" s="76">
        <v>1</v>
      </c>
      <c r="P16" s="90"/>
      <c r="Q16" s="91">
        <v>1</v>
      </c>
      <c r="R16" s="103">
        <v>6882.78521</v>
      </c>
      <c r="S16" s="74">
        <v>1984775.72</v>
      </c>
      <c r="T16" s="84">
        <v>802347.60232000006</v>
      </c>
      <c r="U16" s="82">
        <v>5.8208910183093982E-3</v>
      </c>
      <c r="V16" s="76">
        <v>1</v>
      </c>
      <c r="W16" s="90"/>
      <c r="X16" s="91">
        <v>1</v>
      </c>
      <c r="Y16" s="74">
        <v>73589.87</v>
      </c>
      <c r="Z16" s="86"/>
      <c r="AA16" s="86">
        <v>75589.872099999993</v>
      </c>
      <c r="AB16" s="86"/>
      <c r="AC16" s="86">
        <v>1694855.71</v>
      </c>
      <c r="AD16" s="86">
        <v>1241194.3600000001</v>
      </c>
      <c r="AE16" s="86">
        <v>245229</v>
      </c>
      <c r="AF16" s="86">
        <v>208432.34999999986</v>
      </c>
      <c r="AG16" s="87">
        <v>20843.234999999986</v>
      </c>
      <c r="AH16" s="86">
        <v>96433.107099999979</v>
      </c>
      <c r="AI16" s="106">
        <v>0</v>
      </c>
      <c r="AJ16" s="89">
        <v>1.5</v>
      </c>
      <c r="AK16" s="90"/>
      <c r="AL16" s="91">
        <v>1.5</v>
      </c>
      <c r="AM16" s="104">
        <v>0.86241524734499986</v>
      </c>
      <c r="AN16" s="93">
        <v>1</v>
      </c>
      <c r="AO16" s="90"/>
      <c r="AP16" s="108">
        <v>1</v>
      </c>
      <c r="AQ16" s="104">
        <v>0.98480766876846826</v>
      </c>
      <c r="AR16" s="93">
        <v>1</v>
      </c>
      <c r="AS16" s="90"/>
      <c r="AT16" s="108">
        <v>1</v>
      </c>
      <c r="AU16" s="95"/>
      <c r="AV16" s="96"/>
      <c r="AW16" s="89">
        <f t="shared" si="0"/>
        <v>0</v>
      </c>
      <c r="AX16" s="131">
        <f>H16+Q16+X16+AL16+AP16+AT16+AW16</f>
        <v>6.5</v>
      </c>
      <c r="AY16" s="6"/>
      <c r="AZ16" s="98">
        <v>28012.954000000002</v>
      </c>
      <c r="BA16" s="8"/>
      <c r="BB16" s="99">
        <f>(AD16+AE16-T16)/(AC16-T16)</f>
        <v>0.76646447443284038</v>
      </c>
      <c r="BC16" s="8">
        <f t="shared" si="1"/>
        <v>0</v>
      </c>
      <c r="BD16" s="100">
        <f t="shared" si="2"/>
        <v>0</v>
      </c>
      <c r="BE16" s="100">
        <f t="shared" si="3"/>
        <v>0</v>
      </c>
      <c r="BF16" s="100">
        <f t="shared" si="4"/>
        <v>1</v>
      </c>
      <c r="BG16" s="8">
        <f t="shared" si="5"/>
        <v>0</v>
      </c>
      <c r="BI16" s="99">
        <f>(AZ16+L16)/(J16-T16)</f>
        <v>0.306150668715234</v>
      </c>
      <c r="BJ16" s="8">
        <f t="shared" si="6"/>
        <v>0</v>
      </c>
      <c r="BK16" s="100">
        <f t="shared" si="7"/>
        <v>0</v>
      </c>
      <c r="BL16" s="100">
        <f t="shared" si="8"/>
        <v>1</v>
      </c>
      <c r="BM16" s="100">
        <f t="shared" si="9"/>
        <v>0</v>
      </c>
      <c r="BN16" s="8">
        <f t="shared" si="10"/>
        <v>0</v>
      </c>
    </row>
    <row r="17" spans="1:66" s="7" customFormat="1" x14ac:dyDescent="0.25">
      <c r="A17" s="105" t="s">
        <v>79</v>
      </c>
      <c r="B17" s="74">
        <v>0</v>
      </c>
      <c r="C17" s="74">
        <v>11380.31</v>
      </c>
      <c r="D17" s="74">
        <v>0</v>
      </c>
      <c r="E17" s="82">
        <v>0</v>
      </c>
      <c r="F17" s="76">
        <v>1</v>
      </c>
      <c r="G17" s="90"/>
      <c r="H17" s="91">
        <v>1</v>
      </c>
      <c r="I17" s="79">
        <v>0</v>
      </c>
      <c r="J17" s="79">
        <v>565822.78200000001</v>
      </c>
      <c r="K17" s="80">
        <v>427997.78200000001</v>
      </c>
      <c r="L17" s="79">
        <v>46774</v>
      </c>
      <c r="M17" s="74">
        <v>0</v>
      </c>
      <c r="N17" s="82">
        <v>0</v>
      </c>
      <c r="O17" s="76">
        <v>1</v>
      </c>
      <c r="P17" s="90"/>
      <c r="Q17" s="91">
        <v>1</v>
      </c>
      <c r="R17" s="103">
        <v>0</v>
      </c>
      <c r="S17" s="74">
        <v>577203.09</v>
      </c>
      <c r="T17" s="84">
        <v>204552.27258000002</v>
      </c>
      <c r="U17" s="82">
        <v>0</v>
      </c>
      <c r="V17" s="76">
        <v>1</v>
      </c>
      <c r="W17" s="90"/>
      <c r="X17" s="91">
        <v>1</v>
      </c>
      <c r="Y17" s="74">
        <v>11380.31</v>
      </c>
      <c r="Z17" s="86"/>
      <c r="AA17" s="86">
        <v>11380.305700000001</v>
      </c>
      <c r="AB17" s="86"/>
      <c r="AC17" s="86">
        <v>565822.78200000001</v>
      </c>
      <c r="AD17" s="86">
        <v>427997.78200000001</v>
      </c>
      <c r="AE17" s="86">
        <v>46774</v>
      </c>
      <c r="AF17" s="86">
        <v>91051</v>
      </c>
      <c r="AG17" s="87">
        <v>9105.1</v>
      </c>
      <c r="AH17" s="86">
        <v>20485.405700000003</v>
      </c>
      <c r="AI17" s="106">
        <v>4.7226279762915708E-8</v>
      </c>
      <c r="AJ17" s="89">
        <v>1.5</v>
      </c>
      <c r="AK17" s="90"/>
      <c r="AL17" s="91">
        <v>1.5</v>
      </c>
      <c r="AM17" s="104">
        <v>0.96162214617828867</v>
      </c>
      <c r="AN17" s="93">
        <v>1</v>
      </c>
      <c r="AO17" s="90"/>
      <c r="AP17" s="108">
        <v>1</v>
      </c>
      <c r="AQ17" s="104">
        <v>0.95875107809479343</v>
      </c>
      <c r="AR17" s="93">
        <v>1</v>
      </c>
      <c r="AS17" s="90"/>
      <c r="AT17" s="108">
        <v>1</v>
      </c>
      <c r="AU17" s="95"/>
      <c r="AV17" s="96"/>
      <c r="AW17" s="89">
        <f t="shared" si="0"/>
        <v>0</v>
      </c>
      <c r="AX17" s="131">
        <f>H17+Q17+X17+AL17+AP17+AT17+AW17</f>
        <v>6.5</v>
      </c>
      <c r="AY17" s="6"/>
      <c r="AZ17" s="98">
        <v>16814.179</v>
      </c>
      <c r="BA17" s="8"/>
      <c r="BB17" s="99">
        <f>(AD17+AE17-T17)/(AC17-T17)</f>
        <v>0.7479700179619494</v>
      </c>
      <c r="BC17" s="8">
        <f t="shared" si="1"/>
        <v>0</v>
      </c>
      <c r="BD17" s="100">
        <f t="shared" si="2"/>
        <v>0</v>
      </c>
      <c r="BE17" s="100">
        <f t="shared" si="3"/>
        <v>0</v>
      </c>
      <c r="BF17" s="100">
        <f t="shared" si="4"/>
        <v>1</v>
      </c>
      <c r="BG17" s="8">
        <f t="shared" si="5"/>
        <v>0</v>
      </c>
      <c r="BI17" s="99">
        <f>(AZ17+L17)/(J17-T17)</f>
        <v>0.17601264797972949</v>
      </c>
      <c r="BJ17" s="8">
        <f t="shared" si="6"/>
        <v>0</v>
      </c>
      <c r="BK17" s="100">
        <f t="shared" si="7"/>
        <v>1</v>
      </c>
      <c r="BL17" s="100">
        <f t="shared" si="8"/>
        <v>0</v>
      </c>
      <c r="BM17" s="100">
        <f t="shared" si="9"/>
        <v>0</v>
      </c>
      <c r="BN17" s="8">
        <f t="shared" si="10"/>
        <v>0</v>
      </c>
    </row>
    <row r="18" spans="1:66" s="7" customFormat="1" x14ac:dyDescent="0.25">
      <c r="A18" s="114" t="s">
        <v>80</v>
      </c>
      <c r="B18" s="115">
        <v>0</v>
      </c>
      <c r="C18" s="115">
        <v>31178.02</v>
      </c>
      <c r="D18" s="115">
        <v>0</v>
      </c>
      <c r="E18" s="116">
        <v>0</v>
      </c>
      <c r="F18" s="117"/>
      <c r="G18" s="118">
        <v>1</v>
      </c>
      <c r="H18" s="119">
        <v>1</v>
      </c>
      <c r="I18" s="120">
        <v>0</v>
      </c>
      <c r="J18" s="120">
        <v>248128.416</v>
      </c>
      <c r="K18" s="121">
        <v>208714.92199999999</v>
      </c>
      <c r="L18" s="120">
        <v>22255</v>
      </c>
      <c r="M18" s="115">
        <v>0</v>
      </c>
      <c r="N18" s="116">
        <v>0</v>
      </c>
      <c r="O18" s="117"/>
      <c r="P18" s="118">
        <v>1</v>
      </c>
      <c r="Q18" s="119">
        <v>1</v>
      </c>
      <c r="R18" s="132">
        <v>0</v>
      </c>
      <c r="S18" s="115">
        <v>279306.44</v>
      </c>
      <c r="T18" s="123">
        <v>119021.83615999999</v>
      </c>
      <c r="U18" s="116">
        <v>0</v>
      </c>
      <c r="V18" s="117"/>
      <c r="W18" s="118">
        <v>1</v>
      </c>
      <c r="X18" s="119">
        <v>1</v>
      </c>
      <c r="Y18" s="115">
        <v>31178.02</v>
      </c>
      <c r="Z18" s="124"/>
      <c r="AA18" s="124">
        <v>31178.02</v>
      </c>
      <c r="AB18" s="124"/>
      <c r="AC18" s="124">
        <v>248128.416</v>
      </c>
      <c r="AD18" s="124">
        <v>208714.92199999999</v>
      </c>
      <c r="AE18" s="124">
        <v>22255</v>
      </c>
      <c r="AF18" s="124">
        <v>17158.494000000006</v>
      </c>
      <c r="AG18" s="124">
        <v>1715.8494000000007</v>
      </c>
      <c r="AH18" s="124">
        <v>32893.869400000003</v>
      </c>
      <c r="AI18" s="125">
        <v>0</v>
      </c>
      <c r="AJ18" s="126"/>
      <c r="AK18" s="127">
        <v>1.5</v>
      </c>
      <c r="AL18" s="119">
        <v>1.5</v>
      </c>
      <c r="AM18" s="128">
        <v>0.74706559733225308</v>
      </c>
      <c r="AN18" s="126"/>
      <c r="AO18" s="127">
        <v>1</v>
      </c>
      <c r="AP18" s="129">
        <v>1</v>
      </c>
      <c r="AQ18" s="128">
        <v>0.74918945388352787</v>
      </c>
      <c r="AR18" s="126"/>
      <c r="AS18" s="127">
        <v>1</v>
      </c>
      <c r="AT18" s="129">
        <v>1</v>
      </c>
      <c r="AU18" s="95"/>
      <c r="AV18" s="96"/>
      <c r="AW18" s="89">
        <f>AV18</f>
        <v>0</v>
      </c>
      <c r="AX18" s="130">
        <f>H18+Q18+X18+AL18+AP18+AT18+AW18</f>
        <v>6.5</v>
      </c>
      <c r="AY18" s="6"/>
      <c r="AZ18" s="133">
        <v>35456.451999999997</v>
      </c>
      <c r="BB18" s="134">
        <f>(AD18+AE18-T18)/(AC18-T18)</f>
        <v>0.86709822209476628</v>
      </c>
      <c r="BC18" s="7">
        <f t="shared" si="1"/>
        <v>0</v>
      </c>
      <c r="BD18" s="135">
        <f t="shared" si="2"/>
        <v>0</v>
      </c>
      <c r="BE18" s="135">
        <f t="shared" si="3"/>
        <v>0</v>
      </c>
      <c r="BF18" s="135">
        <f t="shared" si="4"/>
        <v>1</v>
      </c>
      <c r="BG18" s="7">
        <f t="shared" si="5"/>
        <v>0</v>
      </c>
      <c r="BI18" s="134">
        <f>(AZ18+L18)/(J18-T18)</f>
        <v>0.44700628017194011</v>
      </c>
      <c r="BJ18" s="7">
        <f t="shared" si="6"/>
        <v>0</v>
      </c>
      <c r="BK18" s="135">
        <f t="shared" si="7"/>
        <v>0</v>
      </c>
      <c r="BL18" s="135">
        <f t="shared" si="8"/>
        <v>1</v>
      </c>
      <c r="BM18" s="135">
        <f t="shared" si="9"/>
        <v>0</v>
      </c>
      <c r="BN18" s="7">
        <f t="shared" si="10"/>
        <v>0</v>
      </c>
    </row>
    <row r="19" spans="1:66" s="7" customFormat="1" x14ac:dyDescent="0.25">
      <c r="A19" s="114" t="s">
        <v>81</v>
      </c>
      <c r="B19" s="115">
        <v>0</v>
      </c>
      <c r="C19" s="115">
        <v>0</v>
      </c>
      <c r="D19" s="115">
        <v>0</v>
      </c>
      <c r="E19" s="116">
        <v>0</v>
      </c>
      <c r="F19" s="117"/>
      <c r="G19" s="118">
        <v>1</v>
      </c>
      <c r="H19" s="119">
        <v>1</v>
      </c>
      <c r="I19" s="120">
        <v>0</v>
      </c>
      <c r="J19" s="120">
        <v>358879.55800000002</v>
      </c>
      <c r="K19" s="121">
        <v>256565.55799999999</v>
      </c>
      <c r="L19" s="120">
        <v>59974</v>
      </c>
      <c r="M19" s="115">
        <v>0</v>
      </c>
      <c r="N19" s="116">
        <v>0</v>
      </c>
      <c r="O19" s="117"/>
      <c r="P19" s="118">
        <v>1</v>
      </c>
      <c r="Q19" s="119">
        <v>1</v>
      </c>
      <c r="R19" s="132">
        <v>0</v>
      </c>
      <c r="S19" s="115">
        <v>383558.22</v>
      </c>
      <c r="T19" s="123">
        <v>171829.497</v>
      </c>
      <c r="U19" s="116">
        <v>0</v>
      </c>
      <c r="V19" s="117"/>
      <c r="W19" s="118">
        <v>1</v>
      </c>
      <c r="X19" s="119">
        <v>1</v>
      </c>
      <c r="Y19" s="115">
        <v>0</v>
      </c>
      <c r="Z19" s="124"/>
      <c r="AA19" s="124">
        <v>0</v>
      </c>
      <c r="AB19" s="124"/>
      <c r="AC19" s="124">
        <v>358879.55800000002</v>
      </c>
      <c r="AD19" s="124">
        <v>256565.55799999999</v>
      </c>
      <c r="AE19" s="124">
        <v>59974</v>
      </c>
      <c r="AF19" s="124">
        <v>42340.000000000029</v>
      </c>
      <c r="AG19" s="124">
        <v>4234.0000000000027</v>
      </c>
      <c r="AH19" s="124">
        <v>4234.0000000000027</v>
      </c>
      <c r="AI19" s="125">
        <v>0</v>
      </c>
      <c r="AJ19" s="126"/>
      <c r="AK19" s="127">
        <v>1.5</v>
      </c>
      <c r="AL19" s="119">
        <v>1.5</v>
      </c>
      <c r="AM19" s="128">
        <v>0.82090797070010768</v>
      </c>
      <c r="AN19" s="126"/>
      <c r="AO19" s="127">
        <v>1</v>
      </c>
      <c r="AP19" s="129">
        <v>1</v>
      </c>
      <c r="AQ19" s="128">
        <v>0.94454583126130343</v>
      </c>
      <c r="AR19" s="126"/>
      <c r="AS19" s="127">
        <v>1</v>
      </c>
      <c r="AT19" s="129">
        <v>1</v>
      </c>
      <c r="AU19" s="95"/>
      <c r="AV19" s="96"/>
      <c r="AW19" s="89">
        <f t="shared" si="0"/>
        <v>0</v>
      </c>
      <c r="AX19" s="130">
        <f>H19+Q19+X19+AL19+AP19+AT19+AW19</f>
        <v>6.5</v>
      </c>
      <c r="AY19" s="6"/>
      <c r="AZ19" s="98">
        <v>26765.723999999998</v>
      </c>
      <c r="BA19" s="8"/>
      <c r="BB19" s="99">
        <f>(AD19+AE19-T19)/(AC19-T19)</f>
        <v>0.77364348467119692</v>
      </c>
      <c r="BC19" s="8">
        <f t="shared" si="1"/>
        <v>0</v>
      </c>
      <c r="BD19" s="100">
        <f t="shared" si="2"/>
        <v>0</v>
      </c>
      <c r="BE19" s="100">
        <f t="shared" si="3"/>
        <v>0</v>
      </c>
      <c r="BF19" s="100">
        <f t="shared" si="4"/>
        <v>1</v>
      </c>
      <c r="BG19" s="8">
        <f t="shared" si="5"/>
        <v>0</v>
      </c>
      <c r="BI19" s="99">
        <f>(AZ19+L19)/(J19-T19)</f>
        <v>0.46372464962735294</v>
      </c>
      <c r="BJ19" s="8">
        <f t="shared" si="6"/>
        <v>0</v>
      </c>
      <c r="BK19" s="100">
        <f t="shared" si="7"/>
        <v>0</v>
      </c>
      <c r="BL19" s="100">
        <f t="shared" si="8"/>
        <v>1</v>
      </c>
      <c r="BM19" s="100">
        <f t="shared" si="9"/>
        <v>0</v>
      </c>
      <c r="BN19" s="8">
        <f t="shared" si="10"/>
        <v>0</v>
      </c>
    </row>
    <row r="20" spans="1:66" x14ac:dyDescent="0.25">
      <c r="A20" s="114" t="s">
        <v>82</v>
      </c>
      <c r="B20" s="115">
        <v>12000</v>
      </c>
      <c r="C20" s="115">
        <v>1177.114</v>
      </c>
      <c r="D20" s="115">
        <v>24000</v>
      </c>
      <c r="E20" s="116">
        <v>0.47662333339714785</v>
      </c>
      <c r="F20" s="117"/>
      <c r="G20" s="118">
        <v>1</v>
      </c>
      <c r="H20" s="119">
        <v>1</v>
      </c>
      <c r="I20" s="120">
        <v>0</v>
      </c>
      <c r="J20" s="120">
        <v>1187562.04</v>
      </c>
      <c r="K20" s="121">
        <v>900961.2</v>
      </c>
      <c r="L20" s="120">
        <v>226964</v>
      </c>
      <c r="M20" s="115">
        <v>0</v>
      </c>
      <c r="N20" s="116">
        <v>0</v>
      </c>
      <c r="O20" s="117"/>
      <c r="P20" s="118">
        <v>1</v>
      </c>
      <c r="Q20" s="119">
        <v>1</v>
      </c>
      <c r="R20" s="132">
        <v>2699.2072600000001</v>
      </c>
      <c r="S20" s="115">
        <v>1188739.1499999999</v>
      </c>
      <c r="T20" s="123">
        <v>490324.18719999999</v>
      </c>
      <c r="U20" s="116">
        <v>3.8647615010690326E-3</v>
      </c>
      <c r="V20" s="117"/>
      <c r="W20" s="118">
        <v>1</v>
      </c>
      <c r="X20" s="119">
        <v>1</v>
      </c>
      <c r="Y20" s="115">
        <v>1177.114</v>
      </c>
      <c r="Z20" s="124"/>
      <c r="AA20" s="124">
        <v>13177.1139</v>
      </c>
      <c r="AB20" s="124"/>
      <c r="AC20" s="124">
        <v>1187562.04</v>
      </c>
      <c r="AD20" s="124">
        <v>900961.2</v>
      </c>
      <c r="AE20" s="124">
        <v>226964</v>
      </c>
      <c r="AF20" s="124">
        <v>59636.840000000084</v>
      </c>
      <c r="AG20" s="124">
        <v>5963.6840000000084</v>
      </c>
      <c r="AH20" s="124">
        <v>19140.797900000009</v>
      </c>
      <c r="AI20" s="125">
        <v>0</v>
      </c>
      <c r="AJ20" s="126"/>
      <c r="AK20" s="127">
        <v>1.5</v>
      </c>
      <c r="AL20" s="119">
        <v>1.5</v>
      </c>
      <c r="AM20" s="128">
        <v>0.91796051085206964</v>
      </c>
      <c r="AN20" s="126"/>
      <c r="AO20" s="127">
        <v>1</v>
      </c>
      <c r="AP20" s="129">
        <v>1</v>
      </c>
      <c r="AQ20" s="128">
        <v>0.82619143319273658</v>
      </c>
      <c r="AR20" s="126"/>
      <c r="AS20" s="127">
        <v>1</v>
      </c>
      <c r="AT20" s="129">
        <v>1</v>
      </c>
      <c r="AU20" s="95"/>
      <c r="AV20" s="96"/>
      <c r="AW20" s="89">
        <f>AV20</f>
        <v>0</v>
      </c>
      <c r="AX20" s="130">
        <f>H20+Q20+X20+AL20+AP20+AT20+AW20</f>
        <v>6.5</v>
      </c>
      <c r="AY20" s="6"/>
      <c r="AZ20" s="98">
        <v>83056.724000000002</v>
      </c>
      <c r="BB20" s="99">
        <f>(AD20+AE20-T20)/(AC20-T20)</f>
        <v>0.91446700754913446</v>
      </c>
      <c r="BC20" s="8">
        <f>IF(($BB20&lt;=10%),1,0)</f>
        <v>0</v>
      </c>
      <c r="BD20" s="100">
        <f>IF(AND(BB20&gt;10%,BB20&lt;30%),1,0)</f>
        <v>0</v>
      </c>
      <c r="BE20" s="100">
        <f>IF(AND(BB20&gt;30%,BB20&lt;70%),1,0)</f>
        <v>0</v>
      </c>
      <c r="BF20" s="100">
        <f>IF(AND(BB20&gt;70%,BB20&lt;90%),1,0)</f>
        <v>0</v>
      </c>
      <c r="BG20" s="8">
        <f>IF(($BB20&gt;=90%),1,0)</f>
        <v>1</v>
      </c>
      <c r="BI20" s="99">
        <f>(AZ20+L20)/(J20-T20)</f>
        <v>0.44464126948214938</v>
      </c>
      <c r="BJ20" s="8">
        <f>IF(($BI20&lt;=4.9%),1,0)</f>
        <v>0</v>
      </c>
      <c r="BK20" s="100">
        <f>IF(AND(BI20&gt;5%,BI20&lt;19.9%),1,0)</f>
        <v>0</v>
      </c>
      <c r="BL20" s="100">
        <f>IF(AND(BI20&gt;20%,BI20&lt;49.9%),1,0)</f>
        <v>1</v>
      </c>
      <c r="BM20" s="100">
        <f>IF(AND(BI20&gt;50%,BI20&lt;89.9%),1,0)</f>
        <v>0</v>
      </c>
      <c r="BN20" s="8">
        <f>IF((BI20&gt;=90%),1,0)</f>
        <v>0</v>
      </c>
    </row>
    <row r="21" spans="1:66" s="7" customFormat="1" x14ac:dyDescent="0.25">
      <c r="A21" s="114" t="s">
        <v>83</v>
      </c>
      <c r="B21" s="115">
        <v>0</v>
      </c>
      <c r="C21" s="115">
        <v>3263.2449999999999</v>
      </c>
      <c r="D21" s="115">
        <v>0</v>
      </c>
      <c r="E21" s="116">
        <v>0</v>
      </c>
      <c r="F21" s="117"/>
      <c r="G21" s="118">
        <v>1</v>
      </c>
      <c r="H21" s="119">
        <v>1</v>
      </c>
      <c r="I21" s="120">
        <v>0</v>
      </c>
      <c r="J21" s="120">
        <v>204701.41800000001</v>
      </c>
      <c r="K21" s="121">
        <v>148037.728</v>
      </c>
      <c r="L21" s="120">
        <v>32452</v>
      </c>
      <c r="M21" s="115">
        <v>0</v>
      </c>
      <c r="N21" s="116">
        <v>0</v>
      </c>
      <c r="O21" s="117"/>
      <c r="P21" s="118">
        <v>1</v>
      </c>
      <c r="Q21" s="119">
        <v>1</v>
      </c>
      <c r="R21" s="132">
        <v>0</v>
      </c>
      <c r="S21" s="115">
        <v>274614.65999999997</v>
      </c>
      <c r="T21" s="123">
        <v>97009.689299999998</v>
      </c>
      <c r="U21" s="116">
        <v>0</v>
      </c>
      <c r="V21" s="117"/>
      <c r="W21" s="118">
        <v>1</v>
      </c>
      <c r="X21" s="119">
        <v>1</v>
      </c>
      <c r="Y21" s="115">
        <v>3263.2449999999999</v>
      </c>
      <c r="Z21" s="124"/>
      <c r="AA21" s="124">
        <v>3263.24487</v>
      </c>
      <c r="AB21" s="124"/>
      <c r="AC21" s="124">
        <v>204701.41800000001</v>
      </c>
      <c r="AD21" s="124">
        <v>148037.728</v>
      </c>
      <c r="AE21" s="124">
        <v>32452</v>
      </c>
      <c r="AF21" s="124">
        <v>24211.690000000002</v>
      </c>
      <c r="AG21" s="124">
        <v>1210.5845000000002</v>
      </c>
      <c r="AH21" s="124">
        <v>4473.8293700000004</v>
      </c>
      <c r="AI21" s="125">
        <v>5.369307136311229E-9</v>
      </c>
      <c r="AJ21" s="117"/>
      <c r="AK21" s="127">
        <v>1.5</v>
      </c>
      <c r="AL21" s="119">
        <v>1.5</v>
      </c>
      <c r="AM21" s="128">
        <v>0.7832859215038096</v>
      </c>
      <c r="AN21" s="117"/>
      <c r="AO21" s="127">
        <v>1</v>
      </c>
      <c r="AP21" s="129">
        <v>1</v>
      </c>
      <c r="AQ21" s="128">
        <v>0.7840235575858977</v>
      </c>
      <c r="AR21" s="117"/>
      <c r="AS21" s="127">
        <v>1</v>
      </c>
      <c r="AT21" s="129">
        <v>1</v>
      </c>
      <c r="AU21" s="95"/>
      <c r="AV21" s="96"/>
      <c r="AW21" s="89">
        <f t="shared" si="0"/>
        <v>0</v>
      </c>
      <c r="AX21" s="130">
        <f>H21+Q21+X21+AL21+AP21+AT21+AW21</f>
        <v>6.5</v>
      </c>
      <c r="AY21" s="6"/>
      <c r="AZ21" s="98">
        <v>10961.853999999999</v>
      </c>
      <c r="BA21" s="8"/>
      <c r="BB21" s="99">
        <f>(AD21+AE21-T21)/(AC21-T21)</f>
        <v>0.77517595555135699</v>
      </c>
      <c r="BC21" s="8">
        <f t="shared" si="1"/>
        <v>0</v>
      </c>
      <c r="BD21" s="100">
        <f t="shared" si="2"/>
        <v>0</v>
      </c>
      <c r="BE21" s="100">
        <f t="shared" si="3"/>
        <v>0</v>
      </c>
      <c r="BF21" s="100">
        <f t="shared" si="4"/>
        <v>1</v>
      </c>
      <c r="BG21" s="8">
        <f t="shared" si="5"/>
        <v>0</v>
      </c>
      <c r="BI21" s="99">
        <f>(AZ21+L21)/(J21-T21)</f>
        <v>0.40313081166093301</v>
      </c>
      <c r="BJ21" s="8">
        <f t="shared" si="6"/>
        <v>0</v>
      </c>
      <c r="BK21" s="100">
        <f t="shared" si="7"/>
        <v>0</v>
      </c>
      <c r="BL21" s="100">
        <f t="shared" si="8"/>
        <v>1</v>
      </c>
      <c r="BM21" s="100">
        <f t="shared" si="9"/>
        <v>0</v>
      </c>
      <c r="BN21" s="8">
        <f t="shared" si="10"/>
        <v>0</v>
      </c>
    </row>
    <row r="22" spans="1:66" s="7" customFormat="1" x14ac:dyDescent="0.25">
      <c r="A22" s="105" t="s">
        <v>84</v>
      </c>
      <c r="B22" s="74">
        <v>0</v>
      </c>
      <c r="C22" s="74">
        <v>26510.76</v>
      </c>
      <c r="D22" s="74">
        <v>0</v>
      </c>
      <c r="E22" s="82">
        <v>0</v>
      </c>
      <c r="F22" s="76">
        <v>1</v>
      </c>
      <c r="G22" s="90"/>
      <c r="H22" s="91">
        <v>1</v>
      </c>
      <c r="I22" s="79">
        <v>0</v>
      </c>
      <c r="J22" s="79">
        <v>1022446.11</v>
      </c>
      <c r="K22" s="80">
        <v>762439.20900000003</v>
      </c>
      <c r="L22" s="79">
        <v>106049</v>
      </c>
      <c r="M22" s="74">
        <v>0</v>
      </c>
      <c r="N22" s="82">
        <v>0</v>
      </c>
      <c r="O22" s="76">
        <v>1</v>
      </c>
      <c r="P22" s="90"/>
      <c r="Q22" s="91">
        <v>1</v>
      </c>
      <c r="R22" s="103">
        <v>0</v>
      </c>
      <c r="S22" s="74">
        <v>1048956.8700000001</v>
      </c>
      <c r="T22" s="84">
        <v>301532.47439999995</v>
      </c>
      <c r="U22" s="82">
        <v>0</v>
      </c>
      <c r="V22" s="76">
        <v>1</v>
      </c>
      <c r="W22" s="90"/>
      <c r="X22" s="91">
        <v>1</v>
      </c>
      <c r="Y22" s="74">
        <v>26510.76</v>
      </c>
      <c r="Z22" s="86"/>
      <c r="AA22" s="86">
        <v>26510.764899999998</v>
      </c>
      <c r="AB22" s="86"/>
      <c r="AC22" s="86">
        <v>1022446.11</v>
      </c>
      <c r="AD22" s="86">
        <v>762439.20900000003</v>
      </c>
      <c r="AE22" s="86">
        <v>106049</v>
      </c>
      <c r="AF22" s="86">
        <v>153957.90099999995</v>
      </c>
      <c r="AG22" s="87">
        <v>15395.790099999997</v>
      </c>
      <c r="AH22" s="86">
        <v>41906.554999999993</v>
      </c>
      <c r="AI22" s="106">
        <v>0</v>
      </c>
      <c r="AJ22" s="89">
        <v>1.5</v>
      </c>
      <c r="AK22" s="90"/>
      <c r="AL22" s="91">
        <v>1.5</v>
      </c>
      <c r="AM22" s="104">
        <v>0.83237629387802348</v>
      </c>
      <c r="AN22" s="93">
        <v>1</v>
      </c>
      <c r="AO22" s="90"/>
      <c r="AP22" s="108">
        <v>1</v>
      </c>
      <c r="AQ22" s="104">
        <v>0.80495420439029797</v>
      </c>
      <c r="AR22" s="93">
        <v>1</v>
      </c>
      <c r="AS22" s="90"/>
      <c r="AT22" s="108">
        <v>1</v>
      </c>
      <c r="AU22" s="95"/>
      <c r="AV22" s="96"/>
      <c r="AW22" s="89">
        <f>AV22</f>
        <v>0</v>
      </c>
      <c r="AX22" s="131">
        <f>H22+Q22+X22+AL22+AP22+AT22+AW22</f>
        <v>6.5</v>
      </c>
      <c r="AY22" s="6"/>
      <c r="AZ22" s="98">
        <v>31817.344000000001</v>
      </c>
      <c r="BA22" s="8"/>
      <c r="BB22" s="99">
        <f>(AD22+AE22-T22)/(AC22-T22)</f>
        <v>0.78644057568440318</v>
      </c>
      <c r="BC22" s="8">
        <f t="shared" si="1"/>
        <v>0</v>
      </c>
      <c r="BD22" s="100">
        <f t="shared" si="2"/>
        <v>0</v>
      </c>
      <c r="BE22" s="100">
        <f t="shared" si="3"/>
        <v>0</v>
      </c>
      <c r="BF22" s="100">
        <f t="shared" si="4"/>
        <v>1</v>
      </c>
      <c r="BG22" s="8">
        <f t="shared" si="5"/>
        <v>0</v>
      </c>
      <c r="BI22" s="99">
        <f>(AZ22+L22)/(J22-T22)</f>
        <v>0.19123836364290292</v>
      </c>
      <c r="BJ22" s="8">
        <f t="shared" si="6"/>
        <v>0</v>
      </c>
      <c r="BK22" s="100">
        <f t="shared" si="7"/>
        <v>1</v>
      </c>
      <c r="BL22" s="100">
        <f t="shared" si="8"/>
        <v>0</v>
      </c>
      <c r="BM22" s="100">
        <f t="shared" si="9"/>
        <v>0</v>
      </c>
      <c r="BN22" s="8">
        <f t="shared" si="10"/>
        <v>0</v>
      </c>
    </row>
    <row r="23" spans="1:66" s="7" customFormat="1" x14ac:dyDescent="0.25">
      <c r="A23" s="114" t="s">
        <v>85</v>
      </c>
      <c r="B23" s="115">
        <v>0</v>
      </c>
      <c r="C23" s="115">
        <v>4613.7449999999999</v>
      </c>
      <c r="D23" s="115">
        <v>0</v>
      </c>
      <c r="E23" s="116">
        <v>0</v>
      </c>
      <c r="F23" s="117"/>
      <c r="G23" s="118">
        <v>1</v>
      </c>
      <c r="H23" s="119">
        <v>1</v>
      </c>
      <c r="I23" s="120">
        <v>0</v>
      </c>
      <c r="J23" s="120">
        <v>326699.71899999998</v>
      </c>
      <c r="K23" s="121">
        <v>264862.00400000002</v>
      </c>
      <c r="L23" s="120">
        <v>43734</v>
      </c>
      <c r="M23" s="115">
        <v>0</v>
      </c>
      <c r="N23" s="116">
        <v>0</v>
      </c>
      <c r="O23" s="117"/>
      <c r="P23" s="118">
        <v>1</v>
      </c>
      <c r="Q23" s="119">
        <v>1</v>
      </c>
      <c r="R23" s="132">
        <v>0</v>
      </c>
      <c r="S23" s="115">
        <v>331313.46000000002</v>
      </c>
      <c r="T23" s="123">
        <v>132251.57459999999</v>
      </c>
      <c r="U23" s="116">
        <v>0</v>
      </c>
      <c r="V23" s="117"/>
      <c r="W23" s="118">
        <v>1</v>
      </c>
      <c r="X23" s="119">
        <v>1</v>
      </c>
      <c r="Y23" s="115">
        <v>4613.7449999999999</v>
      </c>
      <c r="Z23" s="124"/>
      <c r="AA23" s="124">
        <v>4613.7447099999999</v>
      </c>
      <c r="AB23" s="124"/>
      <c r="AC23" s="124">
        <v>326699.71899999998</v>
      </c>
      <c r="AD23" s="124">
        <v>264862.00400000002</v>
      </c>
      <c r="AE23" s="124">
        <v>43734</v>
      </c>
      <c r="AF23" s="124">
        <v>18103.714999999967</v>
      </c>
      <c r="AG23" s="124">
        <v>905.18574999999839</v>
      </c>
      <c r="AH23" s="124">
        <v>5518.9304599999987</v>
      </c>
      <c r="AI23" s="125">
        <v>1.6018811605791514E-8</v>
      </c>
      <c r="AJ23" s="117"/>
      <c r="AK23" s="127">
        <v>1.5</v>
      </c>
      <c r="AL23" s="119">
        <v>1.5</v>
      </c>
      <c r="AM23" s="128">
        <v>0.82748504700080361</v>
      </c>
      <c r="AN23" s="117"/>
      <c r="AO23" s="127">
        <v>1</v>
      </c>
      <c r="AP23" s="129">
        <v>1</v>
      </c>
      <c r="AQ23" s="128">
        <v>0.9281200833995108</v>
      </c>
      <c r="AR23" s="117"/>
      <c r="AS23" s="127">
        <v>1</v>
      </c>
      <c r="AT23" s="129">
        <v>1</v>
      </c>
      <c r="AU23" s="95"/>
      <c r="AV23" s="96"/>
      <c r="AW23" s="89">
        <f t="shared" si="0"/>
        <v>0</v>
      </c>
      <c r="AX23" s="130">
        <f>H23+Q23+X23+AL23+AP23+AT23+AW23</f>
        <v>6.5</v>
      </c>
      <c r="AY23" s="6"/>
      <c r="AZ23" s="98">
        <v>40337.11</v>
      </c>
      <c r="BA23" s="8"/>
      <c r="BB23" s="99">
        <f>(AD23+AE23-T23)/(AC23-T23)</f>
        <v>0.90689695159672623</v>
      </c>
      <c r="BC23" s="8">
        <f t="shared" si="1"/>
        <v>0</v>
      </c>
      <c r="BD23" s="100">
        <f t="shared" si="2"/>
        <v>0</v>
      </c>
      <c r="BE23" s="100">
        <f t="shared" si="3"/>
        <v>0</v>
      </c>
      <c r="BF23" s="100">
        <f t="shared" si="4"/>
        <v>0</v>
      </c>
      <c r="BG23" s="8">
        <f t="shared" si="5"/>
        <v>1</v>
      </c>
      <c r="BI23" s="99">
        <f>(AZ23+L23)/(J23-T23)</f>
        <v>0.43235748152503328</v>
      </c>
      <c r="BJ23" s="8">
        <f t="shared" si="6"/>
        <v>0</v>
      </c>
      <c r="BK23" s="100">
        <f t="shared" si="7"/>
        <v>0</v>
      </c>
      <c r="BL23" s="100">
        <f t="shared" si="8"/>
        <v>1</v>
      </c>
      <c r="BM23" s="100">
        <f t="shared" si="9"/>
        <v>0</v>
      </c>
      <c r="BN23" s="8">
        <f t="shared" si="10"/>
        <v>0</v>
      </c>
    </row>
    <row r="24" spans="1:66" s="7" customFormat="1" x14ac:dyDescent="0.25">
      <c r="A24" s="114" t="s">
        <v>86</v>
      </c>
      <c r="B24" s="115">
        <v>0</v>
      </c>
      <c r="C24" s="115">
        <v>11521.1</v>
      </c>
      <c r="D24" s="115">
        <v>0</v>
      </c>
      <c r="E24" s="116">
        <v>0</v>
      </c>
      <c r="F24" s="117"/>
      <c r="G24" s="118">
        <v>1</v>
      </c>
      <c r="H24" s="119">
        <v>1</v>
      </c>
      <c r="I24" s="120">
        <v>0</v>
      </c>
      <c r="J24" s="120">
        <v>661449.84299999999</v>
      </c>
      <c r="K24" s="121">
        <v>464052.84299999999</v>
      </c>
      <c r="L24" s="120">
        <v>125146</v>
      </c>
      <c r="M24" s="115">
        <v>0</v>
      </c>
      <c r="N24" s="116">
        <v>0</v>
      </c>
      <c r="O24" s="117"/>
      <c r="P24" s="118">
        <v>1</v>
      </c>
      <c r="Q24" s="119">
        <v>1</v>
      </c>
      <c r="R24" s="132">
        <v>0</v>
      </c>
      <c r="S24" s="115">
        <v>672970.95</v>
      </c>
      <c r="T24" s="123">
        <v>287782.74277999997</v>
      </c>
      <c r="U24" s="116">
        <v>0</v>
      </c>
      <c r="V24" s="117"/>
      <c r="W24" s="118">
        <v>1</v>
      </c>
      <c r="X24" s="119">
        <v>1</v>
      </c>
      <c r="Y24" s="115">
        <v>11521.1</v>
      </c>
      <c r="Z24" s="124"/>
      <c r="AA24" s="124">
        <v>11521.102800000001</v>
      </c>
      <c r="AB24" s="124"/>
      <c r="AC24" s="124">
        <v>661449.84299999999</v>
      </c>
      <c r="AD24" s="124">
        <v>464052.84299999999</v>
      </c>
      <c r="AE24" s="124">
        <v>125146</v>
      </c>
      <c r="AF24" s="124">
        <v>72251</v>
      </c>
      <c r="AG24" s="124">
        <v>7225.1</v>
      </c>
      <c r="AH24" s="124">
        <v>18746.202799999999</v>
      </c>
      <c r="AI24" s="125">
        <v>0</v>
      </c>
      <c r="AJ24" s="126"/>
      <c r="AK24" s="127">
        <v>1.5</v>
      </c>
      <c r="AL24" s="119">
        <v>1.5</v>
      </c>
      <c r="AM24" s="128">
        <v>0.90107761264744668</v>
      </c>
      <c r="AN24" s="126"/>
      <c r="AO24" s="127">
        <v>1</v>
      </c>
      <c r="AP24" s="129">
        <v>1</v>
      </c>
      <c r="AQ24" s="128">
        <v>0.97461240307202668</v>
      </c>
      <c r="AR24" s="126"/>
      <c r="AS24" s="127">
        <v>1</v>
      </c>
      <c r="AT24" s="129">
        <v>1</v>
      </c>
      <c r="AU24" s="95"/>
      <c r="AV24" s="96"/>
      <c r="AW24" s="89">
        <f t="shared" si="0"/>
        <v>0</v>
      </c>
      <c r="AX24" s="130">
        <f>H24+Q24+X24+AL24+AP24+AT24+AW24</f>
        <v>6.5</v>
      </c>
      <c r="AY24" s="6"/>
      <c r="AZ24" s="98">
        <v>16988.464</v>
      </c>
      <c r="BA24" s="8"/>
      <c r="BB24" s="99">
        <f>(AD24+AE24-T24)/(AC24-T24)</f>
        <v>0.80664340008135171</v>
      </c>
      <c r="BC24" s="8">
        <f t="shared" si="1"/>
        <v>0</v>
      </c>
      <c r="BD24" s="100">
        <f t="shared" si="2"/>
        <v>0</v>
      </c>
      <c r="BE24" s="100">
        <f t="shared" si="3"/>
        <v>0</v>
      </c>
      <c r="BF24" s="100">
        <f t="shared" si="4"/>
        <v>1</v>
      </c>
      <c r="BG24" s="8">
        <f t="shared" si="5"/>
        <v>0</v>
      </c>
      <c r="BI24" s="99">
        <f>(AZ24+L24)/(J24-T24)</f>
        <v>0.38037725000760569</v>
      </c>
      <c r="BJ24" s="8">
        <f t="shared" si="6"/>
        <v>0</v>
      </c>
      <c r="BK24" s="100">
        <f t="shared" si="7"/>
        <v>0</v>
      </c>
      <c r="BL24" s="100">
        <f t="shared" si="8"/>
        <v>1</v>
      </c>
      <c r="BM24" s="100">
        <f t="shared" si="9"/>
        <v>0</v>
      </c>
      <c r="BN24" s="8">
        <f t="shared" si="10"/>
        <v>0</v>
      </c>
    </row>
    <row r="25" spans="1:66" s="7" customFormat="1" x14ac:dyDescent="0.25">
      <c r="A25" s="114" t="s">
        <v>87</v>
      </c>
      <c r="B25" s="115">
        <v>0</v>
      </c>
      <c r="C25" s="115">
        <v>0</v>
      </c>
      <c r="D25" s="115">
        <v>0</v>
      </c>
      <c r="E25" s="116">
        <v>0</v>
      </c>
      <c r="F25" s="117"/>
      <c r="G25" s="118">
        <v>1</v>
      </c>
      <c r="H25" s="119">
        <v>1</v>
      </c>
      <c r="I25" s="120">
        <v>0</v>
      </c>
      <c r="J25" s="120">
        <v>314596.46000000002</v>
      </c>
      <c r="K25" s="121">
        <v>245541.86</v>
      </c>
      <c r="L25" s="120">
        <v>49593</v>
      </c>
      <c r="M25" s="115">
        <v>0</v>
      </c>
      <c r="N25" s="116">
        <v>0</v>
      </c>
      <c r="O25" s="117"/>
      <c r="P25" s="118">
        <v>1</v>
      </c>
      <c r="Q25" s="119">
        <v>1</v>
      </c>
      <c r="R25" s="132">
        <v>0</v>
      </c>
      <c r="S25" s="115">
        <v>368177.49</v>
      </c>
      <c r="T25" s="123">
        <v>131240.69133999999</v>
      </c>
      <c r="U25" s="116">
        <v>0</v>
      </c>
      <c r="V25" s="117"/>
      <c r="W25" s="118">
        <v>1</v>
      </c>
      <c r="X25" s="119">
        <v>1</v>
      </c>
      <c r="Y25" s="115">
        <v>0</v>
      </c>
      <c r="Z25" s="124"/>
      <c r="AA25" s="124">
        <v>0</v>
      </c>
      <c r="AB25" s="124"/>
      <c r="AC25" s="124">
        <v>314596.46000000002</v>
      </c>
      <c r="AD25" s="124">
        <v>245541.86</v>
      </c>
      <c r="AE25" s="124">
        <v>49593</v>
      </c>
      <c r="AF25" s="124">
        <v>19461.600000000035</v>
      </c>
      <c r="AG25" s="124">
        <v>973.08000000000175</v>
      </c>
      <c r="AH25" s="124">
        <v>973.08000000000175</v>
      </c>
      <c r="AI25" s="125">
        <v>0</v>
      </c>
      <c r="AJ25" s="126"/>
      <c r="AK25" s="127">
        <v>1.5</v>
      </c>
      <c r="AL25" s="119">
        <v>1.5</v>
      </c>
      <c r="AM25" s="128">
        <v>0.84899720636407239</v>
      </c>
      <c r="AN25" s="126"/>
      <c r="AO25" s="127">
        <v>1</v>
      </c>
      <c r="AP25" s="129">
        <v>1</v>
      </c>
      <c r="AQ25" s="128">
        <v>0.84497091776913125</v>
      </c>
      <c r="AR25" s="126"/>
      <c r="AS25" s="127">
        <v>1</v>
      </c>
      <c r="AT25" s="129">
        <v>1</v>
      </c>
      <c r="AU25" s="95"/>
      <c r="AV25" s="96"/>
      <c r="AW25" s="89">
        <f t="shared" si="0"/>
        <v>0</v>
      </c>
      <c r="AX25" s="130">
        <f>H25+Q25+X25+AL25+AP25+AT25+AW25</f>
        <v>6.5</v>
      </c>
      <c r="AY25" s="6"/>
      <c r="AZ25" s="98">
        <v>40388.538</v>
      </c>
      <c r="BA25" s="8"/>
      <c r="BB25" s="99">
        <f>(AD25+AE25-T25)/(AC25-T25)</f>
        <v>0.89385880715818633</v>
      </c>
      <c r="BC25" s="8">
        <f t="shared" si="1"/>
        <v>0</v>
      </c>
      <c r="BD25" s="100">
        <f t="shared" si="2"/>
        <v>0</v>
      </c>
      <c r="BE25" s="100">
        <f t="shared" si="3"/>
        <v>0</v>
      </c>
      <c r="BF25" s="100">
        <f t="shared" si="4"/>
        <v>1</v>
      </c>
      <c r="BG25" s="8">
        <f t="shared" si="5"/>
        <v>0</v>
      </c>
      <c r="BI25" s="99">
        <f>(AZ25+L25)/(J25-T25)</f>
        <v>0.49074833400444806</v>
      </c>
      <c r="BJ25" s="8">
        <f t="shared" si="6"/>
        <v>0</v>
      </c>
      <c r="BK25" s="100">
        <f t="shared" si="7"/>
        <v>0</v>
      </c>
      <c r="BL25" s="100">
        <f t="shared" si="8"/>
        <v>1</v>
      </c>
      <c r="BM25" s="100">
        <f t="shared" si="9"/>
        <v>0</v>
      </c>
      <c r="BN25" s="8">
        <f t="shared" si="10"/>
        <v>0</v>
      </c>
    </row>
    <row r="26" spans="1:66" s="7" customFormat="1" x14ac:dyDescent="0.25">
      <c r="A26" s="114" t="s">
        <v>88</v>
      </c>
      <c r="B26" s="115">
        <v>0</v>
      </c>
      <c r="C26" s="115">
        <v>0</v>
      </c>
      <c r="D26" s="115">
        <v>0</v>
      </c>
      <c r="E26" s="116">
        <v>0</v>
      </c>
      <c r="F26" s="117"/>
      <c r="G26" s="118">
        <v>1</v>
      </c>
      <c r="H26" s="119">
        <v>1</v>
      </c>
      <c r="I26" s="120">
        <v>0</v>
      </c>
      <c r="J26" s="120">
        <v>675878.59600000002</v>
      </c>
      <c r="K26" s="121">
        <v>511699.79599999997</v>
      </c>
      <c r="L26" s="120">
        <v>120161</v>
      </c>
      <c r="M26" s="115">
        <v>0</v>
      </c>
      <c r="N26" s="116">
        <v>0</v>
      </c>
      <c r="O26" s="117"/>
      <c r="P26" s="118">
        <v>1</v>
      </c>
      <c r="Q26" s="119">
        <v>1</v>
      </c>
      <c r="R26" s="132">
        <v>0</v>
      </c>
      <c r="S26" s="115">
        <v>702960.31</v>
      </c>
      <c r="T26" s="123">
        <v>278358.03101999999</v>
      </c>
      <c r="U26" s="116">
        <v>0</v>
      </c>
      <c r="V26" s="117"/>
      <c r="W26" s="118">
        <v>1</v>
      </c>
      <c r="X26" s="119">
        <v>1</v>
      </c>
      <c r="Y26" s="115">
        <v>0</v>
      </c>
      <c r="Z26" s="124"/>
      <c r="AA26" s="124">
        <v>0</v>
      </c>
      <c r="AB26" s="124"/>
      <c r="AC26" s="124">
        <v>675878.59600000002</v>
      </c>
      <c r="AD26" s="124">
        <v>511699.79599999997</v>
      </c>
      <c r="AE26" s="124">
        <v>120161</v>
      </c>
      <c r="AF26" s="124">
        <v>44017.800000000047</v>
      </c>
      <c r="AG26" s="124">
        <v>4401.7800000000052</v>
      </c>
      <c r="AH26" s="124">
        <v>4401.7800000000052</v>
      </c>
      <c r="AI26" s="125">
        <v>0</v>
      </c>
      <c r="AJ26" s="126"/>
      <c r="AK26" s="127">
        <v>1.5</v>
      </c>
      <c r="AL26" s="119">
        <v>1.5</v>
      </c>
      <c r="AM26" s="128">
        <v>0.8043274380164831</v>
      </c>
      <c r="AN26" s="126"/>
      <c r="AO26" s="127">
        <v>1</v>
      </c>
      <c r="AP26" s="129">
        <v>1</v>
      </c>
      <c r="AQ26" s="128">
        <v>0.79871349590091423</v>
      </c>
      <c r="AR26" s="126"/>
      <c r="AS26" s="127">
        <v>1</v>
      </c>
      <c r="AT26" s="129">
        <v>1</v>
      </c>
      <c r="AU26" s="95"/>
      <c r="AV26" s="96"/>
      <c r="AW26" s="89">
        <f t="shared" si="0"/>
        <v>0</v>
      </c>
      <c r="AX26" s="130">
        <f>H26+Q26+X26+AL26+AP26+AT26+AW26</f>
        <v>6.5</v>
      </c>
      <c r="AY26" s="6"/>
      <c r="AZ26" s="98">
        <v>46282.382380000003</v>
      </c>
      <c r="BA26" s="8"/>
      <c r="BB26" s="99">
        <f>(AD26+AE26-T26)/(AC26-T26)</f>
        <v>0.88926912497667976</v>
      </c>
      <c r="BC26" s="8">
        <f t="shared" si="1"/>
        <v>0</v>
      </c>
      <c r="BD26" s="100">
        <f t="shared" si="2"/>
        <v>0</v>
      </c>
      <c r="BE26" s="100">
        <f t="shared" si="3"/>
        <v>0</v>
      </c>
      <c r="BF26" s="100">
        <f t="shared" si="4"/>
        <v>1</v>
      </c>
      <c r="BG26" s="8">
        <f t="shared" si="5"/>
        <v>0</v>
      </c>
      <c r="BI26" s="99">
        <f>(AZ26+L26)/(J26-T26)</f>
        <v>0.41870382828715808</v>
      </c>
      <c r="BJ26" s="8">
        <f t="shared" si="6"/>
        <v>0</v>
      </c>
      <c r="BK26" s="100">
        <f t="shared" si="7"/>
        <v>0</v>
      </c>
      <c r="BL26" s="100">
        <f t="shared" si="8"/>
        <v>1</v>
      </c>
      <c r="BM26" s="100">
        <f t="shared" si="9"/>
        <v>0</v>
      </c>
      <c r="BN26" s="8">
        <f t="shared" si="10"/>
        <v>0</v>
      </c>
    </row>
    <row r="27" spans="1:66" s="7" customFormat="1" x14ac:dyDescent="0.25">
      <c r="A27" s="114" t="s">
        <v>89</v>
      </c>
      <c r="B27" s="115">
        <v>0</v>
      </c>
      <c r="C27" s="115">
        <v>4024.9340000000002</v>
      </c>
      <c r="D27" s="115">
        <v>0</v>
      </c>
      <c r="E27" s="116">
        <v>0</v>
      </c>
      <c r="F27" s="117"/>
      <c r="G27" s="118">
        <v>1</v>
      </c>
      <c r="H27" s="119">
        <v>1</v>
      </c>
      <c r="I27" s="120">
        <v>0</v>
      </c>
      <c r="J27" s="120">
        <v>416427.777</v>
      </c>
      <c r="K27" s="121">
        <v>304050.777</v>
      </c>
      <c r="L27" s="120">
        <v>64784</v>
      </c>
      <c r="M27" s="115">
        <v>0</v>
      </c>
      <c r="N27" s="116">
        <v>0</v>
      </c>
      <c r="O27" s="117"/>
      <c r="P27" s="118">
        <v>1</v>
      </c>
      <c r="Q27" s="119">
        <v>1</v>
      </c>
      <c r="R27" s="132">
        <v>0</v>
      </c>
      <c r="S27" s="115">
        <v>420452.71</v>
      </c>
      <c r="T27" s="123">
        <v>208153.10556</v>
      </c>
      <c r="U27" s="116">
        <v>0</v>
      </c>
      <c r="V27" s="117"/>
      <c r="W27" s="118">
        <v>1</v>
      </c>
      <c r="X27" s="119">
        <v>1</v>
      </c>
      <c r="Y27" s="115">
        <v>4024.9340000000002</v>
      </c>
      <c r="Z27" s="124"/>
      <c r="AA27" s="124">
        <v>4024.9344299999998</v>
      </c>
      <c r="AB27" s="124"/>
      <c r="AC27" s="124">
        <v>416427.777</v>
      </c>
      <c r="AD27" s="124">
        <v>304050.777</v>
      </c>
      <c r="AE27" s="124">
        <v>64784</v>
      </c>
      <c r="AF27" s="124">
        <v>47593</v>
      </c>
      <c r="AG27" s="124">
        <v>2379.65</v>
      </c>
      <c r="AH27" s="124">
        <v>6404.5844299999999</v>
      </c>
      <c r="AI27" s="125">
        <v>0</v>
      </c>
      <c r="AJ27" s="117"/>
      <c r="AK27" s="127">
        <v>1.5</v>
      </c>
      <c r="AL27" s="119">
        <v>1.5</v>
      </c>
      <c r="AM27" s="128">
        <v>0.91504327586777856</v>
      </c>
      <c r="AN27" s="117"/>
      <c r="AO27" s="127">
        <v>1</v>
      </c>
      <c r="AP27" s="129">
        <v>1</v>
      </c>
      <c r="AQ27" s="128">
        <v>0.96747680541173586</v>
      </c>
      <c r="AR27" s="117"/>
      <c r="AS27" s="127">
        <v>1</v>
      </c>
      <c r="AT27" s="129">
        <v>1</v>
      </c>
      <c r="AU27" s="95"/>
      <c r="AV27" s="96"/>
      <c r="AW27" s="89">
        <f t="shared" si="0"/>
        <v>0</v>
      </c>
      <c r="AX27" s="130">
        <f>H27+Q27+X27+AL27+AP27+AT27+AW27</f>
        <v>6.5</v>
      </c>
      <c r="AY27" s="6"/>
      <c r="AZ27" s="98">
        <v>30349.421999999999</v>
      </c>
      <c r="BA27" s="8"/>
      <c r="BB27" s="99">
        <f>(AD27+AE27-T27)/(AC27-T27)</f>
        <v>0.77148925661029966</v>
      </c>
      <c r="BC27" s="8">
        <f t="shared" si="1"/>
        <v>0</v>
      </c>
      <c r="BD27" s="100">
        <f t="shared" si="2"/>
        <v>0</v>
      </c>
      <c r="BE27" s="100">
        <f t="shared" si="3"/>
        <v>0</v>
      </c>
      <c r="BF27" s="100">
        <f t="shared" si="4"/>
        <v>1</v>
      </c>
      <c r="BG27" s="8">
        <f t="shared" si="5"/>
        <v>0</v>
      </c>
      <c r="BI27" s="99">
        <f>(AZ27+L27)/(J27-T27)</f>
        <v>0.45676904129653678</v>
      </c>
      <c r="BJ27" s="8">
        <f t="shared" si="6"/>
        <v>0</v>
      </c>
      <c r="BK27" s="100">
        <f t="shared" si="7"/>
        <v>0</v>
      </c>
      <c r="BL27" s="100">
        <f t="shared" si="8"/>
        <v>1</v>
      </c>
      <c r="BM27" s="100">
        <f t="shared" si="9"/>
        <v>0</v>
      </c>
      <c r="BN27" s="8">
        <f t="shared" si="10"/>
        <v>0</v>
      </c>
    </row>
    <row r="28" spans="1:66" s="7" customFormat="1" x14ac:dyDescent="0.25">
      <c r="A28" s="114" t="s">
        <v>90</v>
      </c>
      <c r="B28" s="115">
        <v>0</v>
      </c>
      <c r="C28" s="115">
        <v>2069.6280000000002</v>
      </c>
      <c r="D28" s="115">
        <v>0</v>
      </c>
      <c r="E28" s="116">
        <v>0</v>
      </c>
      <c r="F28" s="117"/>
      <c r="G28" s="118">
        <v>1</v>
      </c>
      <c r="H28" s="119">
        <v>1</v>
      </c>
      <c r="I28" s="120">
        <v>0</v>
      </c>
      <c r="J28" s="120">
        <v>406777.68699999998</v>
      </c>
      <c r="K28" s="121">
        <v>281325.68699999998</v>
      </c>
      <c r="L28" s="120">
        <v>75998</v>
      </c>
      <c r="M28" s="115">
        <v>0</v>
      </c>
      <c r="N28" s="116">
        <v>0</v>
      </c>
      <c r="O28" s="117"/>
      <c r="P28" s="118">
        <v>1</v>
      </c>
      <c r="Q28" s="119">
        <v>1</v>
      </c>
      <c r="R28" s="132">
        <v>0</v>
      </c>
      <c r="S28" s="115">
        <v>448048.82</v>
      </c>
      <c r="T28" s="123">
        <v>178729.04508000001</v>
      </c>
      <c r="U28" s="116">
        <v>0</v>
      </c>
      <c r="V28" s="117"/>
      <c r="W28" s="118">
        <v>1</v>
      </c>
      <c r="X28" s="119">
        <v>1</v>
      </c>
      <c r="Y28" s="115">
        <v>2069.6280000000002</v>
      </c>
      <c r="Z28" s="124"/>
      <c r="AA28" s="124">
        <v>2069.6280999999999</v>
      </c>
      <c r="AB28" s="124"/>
      <c r="AC28" s="124">
        <v>406777.68699999998</v>
      </c>
      <c r="AD28" s="124">
        <v>281325.68699999998</v>
      </c>
      <c r="AE28" s="124">
        <v>75998</v>
      </c>
      <c r="AF28" s="124">
        <v>49454</v>
      </c>
      <c r="AG28" s="124">
        <v>2472.7000000000003</v>
      </c>
      <c r="AH28" s="124">
        <v>4542.3281000000006</v>
      </c>
      <c r="AI28" s="125">
        <v>0</v>
      </c>
      <c r="AJ28" s="117"/>
      <c r="AK28" s="127">
        <v>1.5</v>
      </c>
      <c r="AL28" s="119">
        <v>1.5</v>
      </c>
      <c r="AM28" s="128">
        <v>0.90217237248522753</v>
      </c>
      <c r="AN28" s="117"/>
      <c r="AO28" s="127">
        <v>1</v>
      </c>
      <c r="AP28" s="129">
        <v>1</v>
      </c>
      <c r="AQ28" s="128">
        <v>0.85983240092451574</v>
      </c>
      <c r="AR28" s="117"/>
      <c r="AS28" s="127">
        <v>1</v>
      </c>
      <c r="AT28" s="129">
        <v>1</v>
      </c>
      <c r="AU28" s="95"/>
      <c r="AV28" s="96"/>
      <c r="AW28" s="89">
        <f t="shared" si="0"/>
        <v>0</v>
      </c>
      <c r="AX28" s="130">
        <f>H28+Q28+X28+AL28+AP28+AT28+AW28</f>
        <v>6.5</v>
      </c>
      <c r="AY28" s="6"/>
      <c r="AZ28" s="98">
        <v>43739.487999999998</v>
      </c>
      <c r="BA28" s="8"/>
      <c r="BB28" s="99">
        <f>(AD28+AE28-T28)/(AC28-T28)</f>
        <v>0.78314275593297067</v>
      </c>
      <c r="BC28" s="8">
        <f t="shared" si="1"/>
        <v>0</v>
      </c>
      <c r="BD28" s="100">
        <f t="shared" si="2"/>
        <v>0</v>
      </c>
      <c r="BE28" s="100">
        <f t="shared" si="3"/>
        <v>0</v>
      </c>
      <c r="BF28" s="100">
        <f t="shared" si="4"/>
        <v>1</v>
      </c>
      <c r="BG28" s="8">
        <f t="shared" si="5"/>
        <v>0</v>
      </c>
      <c r="BI28" s="99">
        <f>(AZ28+L28)/(J28-T28)</f>
        <v>0.52505240545130805</v>
      </c>
      <c r="BJ28" s="8">
        <f t="shared" si="6"/>
        <v>0</v>
      </c>
      <c r="BK28" s="100">
        <f t="shared" si="7"/>
        <v>0</v>
      </c>
      <c r="BL28" s="100">
        <f t="shared" si="8"/>
        <v>0</v>
      </c>
      <c r="BM28" s="100">
        <f t="shared" si="9"/>
        <v>1</v>
      </c>
      <c r="BN28" s="8">
        <f t="shared" si="10"/>
        <v>0</v>
      </c>
    </row>
    <row r="29" spans="1:66" s="7" customFormat="1" x14ac:dyDescent="0.25">
      <c r="A29" s="114" t="s">
        <v>91</v>
      </c>
      <c r="B29" s="115">
        <v>0</v>
      </c>
      <c r="C29" s="115">
        <v>13044.39</v>
      </c>
      <c r="D29" s="115">
        <v>0</v>
      </c>
      <c r="E29" s="116">
        <v>0</v>
      </c>
      <c r="F29" s="117"/>
      <c r="G29" s="118">
        <v>1</v>
      </c>
      <c r="H29" s="119">
        <v>1</v>
      </c>
      <c r="I29" s="120">
        <v>0</v>
      </c>
      <c r="J29" s="120">
        <v>318219.72600000002</v>
      </c>
      <c r="K29" s="121">
        <v>258323.726</v>
      </c>
      <c r="L29" s="120">
        <v>34147</v>
      </c>
      <c r="M29" s="115">
        <v>0</v>
      </c>
      <c r="N29" s="116">
        <v>0</v>
      </c>
      <c r="O29" s="117"/>
      <c r="P29" s="118">
        <v>1</v>
      </c>
      <c r="Q29" s="119">
        <v>1</v>
      </c>
      <c r="R29" s="132">
        <v>0</v>
      </c>
      <c r="S29" s="115">
        <v>331264.11</v>
      </c>
      <c r="T29" s="123">
        <v>121212.0812</v>
      </c>
      <c r="U29" s="116">
        <v>0</v>
      </c>
      <c r="V29" s="117"/>
      <c r="W29" s="118">
        <v>1</v>
      </c>
      <c r="X29" s="119">
        <v>1</v>
      </c>
      <c r="Y29" s="115">
        <v>13044.39</v>
      </c>
      <c r="Z29" s="124"/>
      <c r="AA29" s="124">
        <v>13044.388000000001</v>
      </c>
      <c r="AB29" s="124"/>
      <c r="AC29" s="124">
        <v>318219.72600000002</v>
      </c>
      <c r="AD29" s="124">
        <v>258323.726</v>
      </c>
      <c r="AE29" s="124">
        <v>34147</v>
      </c>
      <c r="AF29" s="124">
        <v>25749.000000000029</v>
      </c>
      <c r="AG29" s="124">
        <v>1287.4500000000016</v>
      </c>
      <c r="AH29" s="124">
        <v>14331.838000000003</v>
      </c>
      <c r="AI29" s="125">
        <v>7.7672919281854125E-8</v>
      </c>
      <c r="AJ29" s="117"/>
      <c r="AK29" s="127">
        <v>1.5</v>
      </c>
      <c r="AL29" s="119">
        <v>1.5</v>
      </c>
      <c r="AM29" s="128">
        <v>0.86481833594412194</v>
      </c>
      <c r="AN29" s="117"/>
      <c r="AO29" s="127">
        <v>1</v>
      </c>
      <c r="AP29" s="129">
        <v>1</v>
      </c>
      <c r="AQ29" s="128">
        <v>0.87688955898744458</v>
      </c>
      <c r="AR29" s="117"/>
      <c r="AS29" s="127">
        <v>1</v>
      </c>
      <c r="AT29" s="129">
        <v>1</v>
      </c>
      <c r="AU29" s="95"/>
      <c r="AV29" s="96"/>
      <c r="AW29" s="89">
        <f t="shared" si="0"/>
        <v>0</v>
      </c>
      <c r="AX29" s="130">
        <f>H29+Q29+X29+AL29+AP29+AT29+AW29</f>
        <v>6.5</v>
      </c>
      <c r="AY29" s="6"/>
      <c r="AZ29" s="98">
        <v>50833.507740000001</v>
      </c>
      <c r="BA29" s="8"/>
      <c r="BB29" s="99">
        <f>(AD29+AE29-T29)/(AC29-T29)</f>
        <v>0.86929948821965719</v>
      </c>
      <c r="BC29" s="8">
        <f t="shared" si="1"/>
        <v>0</v>
      </c>
      <c r="BD29" s="100">
        <f t="shared" si="2"/>
        <v>0</v>
      </c>
      <c r="BE29" s="100">
        <f t="shared" si="3"/>
        <v>0</v>
      </c>
      <c r="BF29" s="100">
        <f t="shared" si="4"/>
        <v>1</v>
      </c>
      <c r="BG29" s="8">
        <f t="shared" si="5"/>
        <v>0</v>
      </c>
      <c r="BI29" s="99">
        <f>(AZ29+L29)/(J29-T29)</f>
        <v>0.43135639648030549</v>
      </c>
      <c r="BJ29" s="8">
        <f t="shared" si="6"/>
        <v>0</v>
      </c>
      <c r="BK29" s="100">
        <f t="shared" si="7"/>
        <v>0</v>
      </c>
      <c r="BL29" s="100">
        <f t="shared" si="8"/>
        <v>1</v>
      </c>
      <c r="BM29" s="100">
        <f t="shared" si="9"/>
        <v>0</v>
      </c>
      <c r="BN29" s="8">
        <f t="shared" si="10"/>
        <v>0</v>
      </c>
    </row>
    <row r="30" spans="1:66" s="7" customFormat="1" x14ac:dyDescent="0.25">
      <c r="A30" s="114" t="s">
        <v>92</v>
      </c>
      <c r="B30" s="115">
        <v>0</v>
      </c>
      <c r="C30" s="115">
        <v>17085.07</v>
      </c>
      <c r="D30" s="115">
        <v>0</v>
      </c>
      <c r="E30" s="116">
        <v>0</v>
      </c>
      <c r="F30" s="117"/>
      <c r="G30" s="118">
        <v>1</v>
      </c>
      <c r="H30" s="119">
        <v>1</v>
      </c>
      <c r="I30" s="120">
        <v>0</v>
      </c>
      <c r="J30" s="120">
        <v>408425.54399999999</v>
      </c>
      <c r="K30" s="121">
        <v>312833.94400000002</v>
      </c>
      <c r="L30" s="120">
        <v>55990</v>
      </c>
      <c r="M30" s="115">
        <v>0</v>
      </c>
      <c r="N30" s="116">
        <v>0</v>
      </c>
      <c r="O30" s="117"/>
      <c r="P30" s="118">
        <v>1</v>
      </c>
      <c r="Q30" s="119">
        <v>1</v>
      </c>
      <c r="R30" s="132">
        <v>0</v>
      </c>
      <c r="S30" s="115">
        <v>425510.61</v>
      </c>
      <c r="T30" s="123">
        <v>141536.49428000001</v>
      </c>
      <c r="U30" s="116">
        <v>0</v>
      </c>
      <c r="V30" s="117"/>
      <c r="W30" s="118">
        <v>1</v>
      </c>
      <c r="X30" s="119">
        <v>1</v>
      </c>
      <c r="Y30" s="115">
        <v>17085.07</v>
      </c>
      <c r="Z30" s="124"/>
      <c r="AA30" s="124">
        <v>17085.071199999998</v>
      </c>
      <c r="AB30" s="124"/>
      <c r="AC30" s="124">
        <v>408425.54399999999</v>
      </c>
      <c r="AD30" s="124">
        <v>312833.94400000002</v>
      </c>
      <c r="AE30" s="124">
        <v>55990</v>
      </c>
      <c r="AF30" s="124">
        <v>39601.599999999977</v>
      </c>
      <c r="AG30" s="124">
        <v>1980.079999999999</v>
      </c>
      <c r="AH30" s="124">
        <v>19065.151199999997</v>
      </c>
      <c r="AI30" s="125">
        <v>0</v>
      </c>
      <c r="AJ30" s="117"/>
      <c r="AK30" s="127">
        <v>1.5</v>
      </c>
      <c r="AL30" s="119">
        <v>1.5</v>
      </c>
      <c r="AM30" s="128">
        <v>0.95800521474334055</v>
      </c>
      <c r="AN30" s="117"/>
      <c r="AO30" s="127">
        <v>1</v>
      </c>
      <c r="AP30" s="129">
        <v>1</v>
      </c>
      <c r="AQ30" s="128">
        <v>0.94402130957333996</v>
      </c>
      <c r="AR30" s="117"/>
      <c r="AS30" s="127">
        <v>1</v>
      </c>
      <c r="AT30" s="129">
        <v>1</v>
      </c>
      <c r="AU30" s="95"/>
      <c r="AV30" s="96"/>
      <c r="AW30" s="89">
        <f t="shared" si="0"/>
        <v>0</v>
      </c>
      <c r="AX30" s="130">
        <f>H30+Q30+X30+AL30+AP30+AT30+AW30</f>
        <v>6.5</v>
      </c>
      <c r="AY30" s="6"/>
      <c r="AZ30" s="98">
        <v>44476.896000000001</v>
      </c>
      <c r="BA30" s="8"/>
      <c r="BB30" s="99">
        <f>(AD30+AE30-T30)/(AC30-T30)</f>
        <v>0.85161774137400148</v>
      </c>
      <c r="BC30" s="8">
        <f t="shared" si="1"/>
        <v>0</v>
      </c>
      <c r="BD30" s="100">
        <f t="shared" si="2"/>
        <v>0</v>
      </c>
      <c r="BE30" s="100">
        <f t="shared" si="3"/>
        <v>0</v>
      </c>
      <c r="BF30" s="100">
        <f t="shared" si="4"/>
        <v>1</v>
      </c>
      <c r="BG30" s="8">
        <f t="shared" si="5"/>
        <v>0</v>
      </c>
      <c r="BI30" s="99">
        <f>(AZ30+L30)/(J30-T30)</f>
        <v>0.37643693551834495</v>
      </c>
      <c r="BJ30" s="8">
        <f t="shared" si="6"/>
        <v>0</v>
      </c>
      <c r="BK30" s="100">
        <f t="shared" si="7"/>
        <v>0</v>
      </c>
      <c r="BL30" s="100">
        <f t="shared" si="8"/>
        <v>1</v>
      </c>
      <c r="BM30" s="100">
        <f t="shared" si="9"/>
        <v>0</v>
      </c>
      <c r="BN30" s="8">
        <f t="shared" si="10"/>
        <v>0</v>
      </c>
    </row>
    <row r="31" spans="1:66" s="7" customFormat="1" x14ac:dyDescent="0.25">
      <c r="A31" s="114" t="s">
        <v>93</v>
      </c>
      <c r="B31" s="115">
        <v>0</v>
      </c>
      <c r="C31" s="115">
        <v>0</v>
      </c>
      <c r="D31" s="115">
        <v>0</v>
      </c>
      <c r="E31" s="116">
        <v>0</v>
      </c>
      <c r="F31" s="117"/>
      <c r="G31" s="118">
        <v>1</v>
      </c>
      <c r="H31" s="119">
        <v>1</v>
      </c>
      <c r="I31" s="120">
        <v>0</v>
      </c>
      <c r="J31" s="120">
        <v>510867.01299999998</v>
      </c>
      <c r="K31" s="121">
        <v>364841.20799999998</v>
      </c>
      <c r="L31" s="120">
        <v>92445</v>
      </c>
      <c r="M31" s="115">
        <v>0</v>
      </c>
      <c r="N31" s="116">
        <v>0</v>
      </c>
      <c r="O31" s="117"/>
      <c r="P31" s="118">
        <v>1</v>
      </c>
      <c r="Q31" s="119">
        <v>1</v>
      </c>
      <c r="R31" s="132">
        <v>0</v>
      </c>
      <c r="S31" s="115">
        <v>563924.89</v>
      </c>
      <c r="T31" s="123">
        <v>245357.17908</v>
      </c>
      <c r="U31" s="116">
        <v>0</v>
      </c>
      <c r="V31" s="117"/>
      <c r="W31" s="118">
        <v>1</v>
      </c>
      <c r="X31" s="119">
        <v>1</v>
      </c>
      <c r="Y31" s="115">
        <v>0</v>
      </c>
      <c r="Z31" s="124"/>
      <c r="AA31" s="124">
        <v>0</v>
      </c>
      <c r="AB31" s="124"/>
      <c r="AC31" s="124">
        <v>510867.01299999998</v>
      </c>
      <c r="AD31" s="124">
        <v>364841.20799999998</v>
      </c>
      <c r="AE31" s="124">
        <v>92445</v>
      </c>
      <c r="AF31" s="124">
        <v>53580.804999999993</v>
      </c>
      <c r="AG31" s="124">
        <v>5358.0805</v>
      </c>
      <c r="AH31" s="124">
        <v>5358.0805</v>
      </c>
      <c r="AI31" s="125">
        <v>0</v>
      </c>
      <c r="AJ31" s="126"/>
      <c r="AK31" s="127">
        <v>1.5</v>
      </c>
      <c r="AL31" s="119">
        <v>1.5</v>
      </c>
      <c r="AM31" s="128">
        <v>0.87914521836683901</v>
      </c>
      <c r="AN31" s="126"/>
      <c r="AO31" s="127">
        <v>1</v>
      </c>
      <c r="AP31" s="129">
        <v>1</v>
      </c>
      <c r="AQ31" s="128">
        <v>0.84854141173641495</v>
      </c>
      <c r="AR31" s="126"/>
      <c r="AS31" s="127">
        <v>1</v>
      </c>
      <c r="AT31" s="129">
        <v>1</v>
      </c>
      <c r="AU31" s="95"/>
      <c r="AV31" s="96"/>
      <c r="AW31" s="89">
        <f t="shared" si="0"/>
        <v>0</v>
      </c>
      <c r="AX31" s="130">
        <f>H31+Q31+X31+AL31+AP31+AT31+AW31</f>
        <v>6.5</v>
      </c>
      <c r="AY31" s="6"/>
      <c r="AZ31" s="98">
        <v>32919.396999999997</v>
      </c>
      <c r="BA31" s="8"/>
      <c r="BB31" s="99">
        <f>(AD31+AE31-T31)/(AC31-T31)</f>
        <v>0.79819653302881322</v>
      </c>
      <c r="BC31" s="8">
        <f t="shared" si="1"/>
        <v>0</v>
      </c>
      <c r="BD31" s="100">
        <f t="shared" si="2"/>
        <v>0</v>
      </c>
      <c r="BE31" s="100">
        <f t="shared" si="3"/>
        <v>0</v>
      </c>
      <c r="BF31" s="100">
        <f t="shared" si="4"/>
        <v>1</v>
      </c>
      <c r="BG31" s="8">
        <f t="shared" si="5"/>
        <v>0</v>
      </c>
      <c r="BI31" s="99">
        <f>(AZ31+L31)/(J31-T31)</f>
        <v>0.47216479762392971</v>
      </c>
      <c r="BJ31" s="8">
        <f t="shared" si="6"/>
        <v>0</v>
      </c>
      <c r="BK31" s="100">
        <f t="shared" si="7"/>
        <v>0</v>
      </c>
      <c r="BL31" s="100">
        <f t="shared" si="8"/>
        <v>1</v>
      </c>
      <c r="BM31" s="100">
        <f t="shared" si="9"/>
        <v>0</v>
      </c>
      <c r="BN31" s="8">
        <f t="shared" si="10"/>
        <v>0</v>
      </c>
    </row>
    <row r="32" spans="1:66" s="7" customFormat="1" x14ac:dyDescent="0.25">
      <c r="A32" s="114" t="s">
        <v>94</v>
      </c>
      <c r="B32" s="115">
        <v>0</v>
      </c>
      <c r="C32" s="115">
        <v>15058.83</v>
      </c>
      <c r="D32" s="115">
        <v>0</v>
      </c>
      <c r="E32" s="116">
        <v>0</v>
      </c>
      <c r="F32" s="117"/>
      <c r="G32" s="118">
        <v>1</v>
      </c>
      <c r="H32" s="119">
        <v>1</v>
      </c>
      <c r="I32" s="120">
        <v>0</v>
      </c>
      <c r="J32" s="120">
        <v>652283.14399999997</v>
      </c>
      <c r="K32" s="121">
        <v>449215.93800000002</v>
      </c>
      <c r="L32" s="120">
        <v>149386</v>
      </c>
      <c r="M32" s="115">
        <v>0</v>
      </c>
      <c r="N32" s="116">
        <v>0</v>
      </c>
      <c r="O32" s="117"/>
      <c r="P32" s="118">
        <v>1</v>
      </c>
      <c r="Q32" s="119">
        <v>1</v>
      </c>
      <c r="R32" s="132">
        <v>0</v>
      </c>
      <c r="S32" s="115">
        <v>667341.97</v>
      </c>
      <c r="T32" s="123">
        <v>283384.7059</v>
      </c>
      <c r="U32" s="116">
        <v>0</v>
      </c>
      <c r="V32" s="117"/>
      <c r="W32" s="118">
        <v>1</v>
      </c>
      <c r="X32" s="119">
        <v>1</v>
      </c>
      <c r="Y32" s="115">
        <v>15058.83</v>
      </c>
      <c r="Z32" s="124"/>
      <c r="AA32" s="124">
        <v>15058.828299999999</v>
      </c>
      <c r="AB32" s="124"/>
      <c r="AC32" s="124">
        <v>652283.14399999997</v>
      </c>
      <c r="AD32" s="124">
        <v>449215.93800000002</v>
      </c>
      <c r="AE32" s="124">
        <v>149386</v>
      </c>
      <c r="AF32" s="124">
        <v>53681.205999999947</v>
      </c>
      <c r="AG32" s="124">
        <v>2684.0602999999974</v>
      </c>
      <c r="AH32" s="124">
        <v>17742.888599999998</v>
      </c>
      <c r="AI32" s="125">
        <v>3.1668439056867225E-8</v>
      </c>
      <c r="AJ32" s="117"/>
      <c r="AK32" s="127">
        <v>1.5</v>
      </c>
      <c r="AL32" s="119">
        <v>1.5</v>
      </c>
      <c r="AM32" s="128">
        <v>0.968311023216747</v>
      </c>
      <c r="AN32" s="117"/>
      <c r="AO32" s="127">
        <v>1</v>
      </c>
      <c r="AP32" s="129">
        <v>1</v>
      </c>
      <c r="AQ32" s="128">
        <v>0.97327898858084361</v>
      </c>
      <c r="AR32" s="117"/>
      <c r="AS32" s="127">
        <v>1</v>
      </c>
      <c r="AT32" s="129">
        <v>1</v>
      </c>
      <c r="AU32" s="95"/>
      <c r="AV32" s="96"/>
      <c r="AW32" s="89">
        <f t="shared" si="0"/>
        <v>0</v>
      </c>
      <c r="AX32" s="130">
        <f>H32+Q32+X32+AL32+AP32+AT32+AW32</f>
        <v>6.5</v>
      </c>
      <c r="AY32" s="6"/>
      <c r="AZ32" s="98">
        <v>65081.662590000007</v>
      </c>
      <c r="BA32" s="8"/>
      <c r="BB32" s="99">
        <f>(AD32+AE32-T32)/(AC32-T32)</f>
        <v>0.85448242536215857</v>
      </c>
      <c r="BC32" s="8">
        <f t="shared" si="1"/>
        <v>0</v>
      </c>
      <c r="BD32" s="100">
        <f t="shared" si="2"/>
        <v>0</v>
      </c>
      <c r="BE32" s="100">
        <f t="shared" si="3"/>
        <v>0</v>
      </c>
      <c r="BF32" s="100">
        <f t="shared" si="4"/>
        <v>1</v>
      </c>
      <c r="BG32" s="8">
        <f t="shared" si="5"/>
        <v>0</v>
      </c>
      <c r="BI32" s="99">
        <f>(AZ32+L32)/(J32-T32)</f>
        <v>0.58137319229273265</v>
      </c>
      <c r="BJ32" s="8">
        <f t="shared" si="6"/>
        <v>0</v>
      </c>
      <c r="BK32" s="100">
        <f t="shared" si="7"/>
        <v>0</v>
      </c>
      <c r="BL32" s="100">
        <f t="shared" si="8"/>
        <v>0</v>
      </c>
      <c r="BM32" s="100">
        <f t="shared" si="9"/>
        <v>1</v>
      </c>
      <c r="BN32" s="8">
        <f t="shared" si="10"/>
        <v>0</v>
      </c>
    </row>
    <row r="33" spans="1:66" s="7" customFormat="1" x14ac:dyDescent="0.25">
      <c r="A33" s="114" t="s">
        <v>95</v>
      </c>
      <c r="B33" s="115">
        <v>0</v>
      </c>
      <c r="C33" s="115">
        <v>30939.97</v>
      </c>
      <c r="D33" s="115">
        <v>0</v>
      </c>
      <c r="E33" s="116">
        <v>0</v>
      </c>
      <c r="F33" s="117"/>
      <c r="G33" s="118">
        <v>1</v>
      </c>
      <c r="H33" s="119">
        <v>1</v>
      </c>
      <c r="I33" s="120">
        <v>0</v>
      </c>
      <c r="J33" s="120">
        <v>918158.63399999996</v>
      </c>
      <c r="K33" s="121">
        <v>721423.63399999996</v>
      </c>
      <c r="L33" s="120">
        <v>122363</v>
      </c>
      <c r="M33" s="115">
        <v>0</v>
      </c>
      <c r="N33" s="116">
        <v>0</v>
      </c>
      <c r="O33" s="117"/>
      <c r="P33" s="118">
        <v>1</v>
      </c>
      <c r="Q33" s="119">
        <v>1</v>
      </c>
      <c r="R33" s="132">
        <v>0</v>
      </c>
      <c r="S33" s="115">
        <v>949098.6</v>
      </c>
      <c r="T33" s="123">
        <v>412760.23702</v>
      </c>
      <c r="U33" s="116">
        <v>0</v>
      </c>
      <c r="V33" s="117"/>
      <c r="W33" s="118">
        <v>1</v>
      </c>
      <c r="X33" s="119">
        <v>1</v>
      </c>
      <c r="Y33" s="115">
        <v>30939.97</v>
      </c>
      <c r="Z33" s="124"/>
      <c r="AA33" s="124">
        <v>30939.9653</v>
      </c>
      <c r="AB33" s="124"/>
      <c r="AC33" s="124">
        <v>918158.63399999996</v>
      </c>
      <c r="AD33" s="124">
        <v>721423.63399999996</v>
      </c>
      <c r="AE33" s="124">
        <v>122363</v>
      </c>
      <c r="AF33" s="124">
        <v>74372</v>
      </c>
      <c r="AG33" s="124">
        <v>7437.2000000000007</v>
      </c>
      <c r="AH33" s="124">
        <v>38377.165300000001</v>
      </c>
      <c r="AI33" s="125">
        <v>6.3195826404040681E-8</v>
      </c>
      <c r="AJ33" s="126"/>
      <c r="AK33" s="127">
        <v>1.5</v>
      </c>
      <c r="AL33" s="119">
        <v>1.5</v>
      </c>
      <c r="AM33" s="128">
        <v>0.90186601352399354</v>
      </c>
      <c r="AN33" s="126"/>
      <c r="AO33" s="127">
        <v>1</v>
      </c>
      <c r="AP33" s="129">
        <v>1</v>
      </c>
      <c r="AQ33" s="128">
        <v>0.94197836280547842</v>
      </c>
      <c r="AR33" s="126"/>
      <c r="AS33" s="127">
        <v>1</v>
      </c>
      <c r="AT33" s="129">
        <v>1</v>
      </c>
      <c r="AU33" s="95"/>
      <c r="AV33" s="96"/>
      <c r="AW33" s="89">
        <f t="shared" si="0"/>
        <v>0</v>
      </c>
      <c r="AX33" s="130">
        <f>H33+Q33+X33+AL33+AP33+AT33+AW33</f>
        <v>6.5</v>
      </c>
      <c r="AY33" s="6"/>
      <c r="AZ33" s="98">
        <v>83110.524000000005</v>
      </c>
      <c r="BA33" s="8"/>
      <c r="BB33" s="99">
        <f>(AD33+AE33-T33)/(AC33-T33)</f>
        <v>0.85284480432781606</v>
      </c>
      <c r="BC33" s="8">
        <f t="shared" si="1"/>
        <v>0</v>
      </c>
      <c r="BD33" s="100">
        <f t="shared" si="2"/>
        <v>0</v>
      </c>
      <c r="BE33" s="100">
        <f t="shared" si="3"/>
        <v>0</v>
      </c>
      <c r="BF33" s="100">
        <f t="shared" si="4"/>
        <v>1</v>
      </c>
      <c r="BG33" s="8">
        <f t="shared" si="5"/>
        <v>0</v>
      </c>
      <c r="BI33" s="99">
        <f>(AZ33+L33)/(J33-T33)</f>
        <v>0.40655753011446766</v>
      </c>
      <c r="BJ33" s="8">
        <f t="shared" si="6"/>
        <v>0</v>
      </c>
      <c r="BK33" s="100">
        <f t="shared" si="7"/>
        <v>0</v>
      </c>
      <c r="BL33" s="100">
        <f t="shared" si="8"/>
        <v>1</v>
      </c>
      <c r="BM33" s="100">
        <f t="shared" si="9"/>
        <v>0</v>
      </c>
      <c r="BN33" s="8">
        <f t="shared" si="10"/>
        <v>0</v>
      </c>
    </row>
    <row r="34" spans="1:66" s="7" customFormat="1" x14ac:dyDescent="0.25">
      <c r="A34" s="114" t="s">
        <v>96</v>
      </c>
      <c r="B34" s="115">
        <v>0</v>
      </c>
      <c r="C34" s="115">
        <v>8206.4660000000003</v>
      </c>
      <c r="D34" s="115">
        <v>0</v>
      </c>
      <c r="E34" s="116">
        <v>0</v>
      </c>
      <c r="F34" s="117"/>
      <c r="G34" s="118">
        <v>1</v>
      </c>
      <c r="H34" s="119">
        <v>1</v>
      </c>
      <c r="I34" s="120">
        <v>0</v>
      </c>
      <c r="J34" s="120">
        <v>186427.37700000001</v>
      </c>
      <c r="K34" s="121">
        <v>134282.37700000001</v>
      </c>
      <c r="L34" s="120">
        <v>24310</v>
      </c>
      <c r="M34" s="115">
        <v>0</v>
      </c>
      <c r="N34" s="116">
        <v>0</v>
      </c>
      <c r="O34" s="117"/>
      <c r="P34" s="118">
        <v>1</v>
      </c>
      <c r="Q34" s="119">
        <v>1</v>
      </c>
      <c r="R34" s="132">
        <v>0</v>
      </c>
      <c r="S34" s="115">
        <v>195590.81</v>
      </c>
      <c r="T34" s="123">
        <v>87984.604400000011</v>
      </c>
      <c r="U34" s="116">
        <v>0</v>
      </c>
      <c r="V34" s="117"/>
      <c r="W34" s="118">
        <v>1</v>
      </c>
      <c r="X34" s="119">
        <v>1</v>
      </c>
      <c r="Y34" s="115">
        <v>8206.4660000000003</v>
      </c>
      <c r="Z34" s="124"/>
      <c r="AA34" s="124">
        <v>8206.4662399999997</v>
      </c>
      <c r="AB34" s="124"/>
      <c r="AC34" s="124">
        <v>186427.37700000001</v>
      </c>
      <c r="AD34" s="124">
        <v>134282.37700000001</v>
      </c>
      <c r="AE34" s="124">
        <v>24310</v>
      </c>
      <c r="AF34" s="124">
        <v>27835</v>
      </c>
      <c r="AG34" s="124">
        <v>1391.75</v>
      </c>
      <c r="AH34" s="124">
        <v>9598.2162399999997</v>
      </c>
      <c r="AI34" s="125">
        <v>0</v>
      </c>
      <c r="AJ34" s="126"/>
      <c r="AK34" s="127">
        <v>1.5</v>
      </c>
      <c r="AL34" s="119">
        <v>1.5</v>
      </c>
      <c r="AM34" s="128">
        <v>0.70850480504966395</v>
      </c>
      <c r="AN34" s="126"/>
      <c r="AO34" s="127">
        <v>1</v>
      </c>
      <c r="AP34" s="129">
        <v>1</v>
      </c>
      <c r="AQ34" s="128">
        <v>0.86838529398577236</v>
      </c>
      <c r="AR34" s="126"/>
      <c r="AS34" s="127">
        <v>1</v>
      </c>
      <c r="AT34" s="129">
        <v>1</v>
      </c>
      <c r="AU34" s="95"/>
      <c r="AV34" s="96"/>
      <c r="AW34" s="89">
        <f t="shared" si="0"/>
        <v>0</v>
      </c>
      <c r="AX34" s="130">
        <f>H34+Q34+X34+AL34+AP34+AT34+AW34</f>
        <v>6.5</v>
      </c>
      <c r="AY34" s="6"/>
      <c r="AZ34" s="98">
        <v>14925.824000000001</v>
      </c>
      <c r="BA34" s="8"/>
      <c r="BB34" s="99">
        <f>(AD34+AE34-T34)/(AC34-T34)</f>
        <v>0.71724689111407658</v>
      </c>
      <c r="BC34" s="8">
        <f t="shared" si="1"/>
        <v>0</v>
      </c>
      <c r="BD34" s="100">
        <f t="shared" si="2"/>
        <v>0</v>
      </c>
      <c r="BE34" s="100">
        <f t="shared" si="3"/>
        <v>0</v>
      </c>
      <c r="BF34" s="100">
        <f t="shared" si="4"/>
        <v>1</v>
      </c>
      <c r="BG34" s="8">
        <f t="shared" si="5"/>
        <v>0</v>
      </c>
      <c r="BI34" s="99">
        <f>(AZ34+L34)/(J34-T34)</f>
        <v>0.39856480027666352</v>
      </c>
      <c r="BJ34" s="8">
        <f t="shared" si="6"/>
        <v>0</v>
      </c>
      <c r="BK34" s="100">
        <f t="shared" si="7"/>
        <v>0</v>
      </c>
      <c r="BL34" s="100">
        <f t="shared" si="8"/>
        <v>1</v>
      </c>
      <c r="BM34" s="100">
        <f t="shared" si="9"/>
        <v>0</v>
      </c>
      <c r="BN34" s="8">
        <f t="shared" si="10"/>
        <v>0</v>
      </c>
    </row>
    <row r="35" spans="1:66" s="7" customFormat="1" x14ac:dyDescent="0.25">
      <c r="A35" s="114" t="s">
        <v>97</v>
      </c>
      <c r="B35" s="115">
        <v>0</v>
      </c>
      <c r="C35" s="115">
        <v>15611.74</v>
      </c>
      <c r="D35" s="115">
        <v>0</v>
      </c>
      <c r="E35" s="116">
        <v>0</v>
      </c>
      <c r="F35" s="117"/>
      <c r="G35" s="118">
        <v>1</v>
      </c>
      <c r="H35" s="119">
        <v>1</v>
      </c>
      <c r="I35" s="120">
        <v>0</v>
      </c>
      <c r="J35" s="120">
        <v>411276.31300000002</v>
      </c>
      <c r="K35" s="121">
        <v>282494.32199999999</v>
      </c>
      <c r="L35" s="120">
        <v>52200</v>
      </c>
      <c r="M35" s="115">
        <v>0</v>
      </c>
      <c r="N35" s="116">
        <v>0</v>
      </c>
      <c r="O35" s="117"/>
      <c r="P35" s="118">
        <v>1</v>
      </c>
      <c r="Q35" s="119">
        <v>1</v>
      </c>
      <c r="R35" s="132">
        <v>0</v>
      </c>
      <c r="S35" s="115">
        <v>502139.95</v>
      </c>
      <c r="T35" s="123">
        <v>153660.9846</v>
      </c>
      <c r="U35" s="116">
        <v>0</v>
      </c>
      <c r="V35" s="117"/>
      <c r="W35" s="118">
        <v>1</v>
      </c>
      <c r="X35" s="119">
        <v>1</v>
      </c>
      <c r="Y35" s="115">
        <v>15611.74</v>
      </c>
      <c r="Z35" s="124"/>
      <c r="AA35" s="124">
        <v>15611.740599999999</v>
      </c>
      <c r="AB35" s="124"/>
      <c r="AC35" s="124">
        <v>411276.31300000002</v>
      </c>
      <c r="AD35" s="124">
        <v>282494.32199999999</v>
      </c>
      <c r="AE35" s="124">
        <v>52200</v>
      </c>
      <c r="AF35" s="124">
        <v>76581.991000000038</v>
      </c>
      <c r="AG35" s="124">
        <v>3829.0995500000022</v>
      </c>
      <c r="AH35" s="124">
        <v>19440.84015</v>
      </c>
      <c r="AI35" s="125">
        <v>0</v>
      </c>
      <c r="AJ35" s="126"/>
      <c r="AK35" s="127">
        <v>1.5</v>
      </c>
      <c r="AL35" s="119">
        <v>1.5</v>
      </c>
      <c r="AM35" s="128">
        <v>0.89023237449871795</v>
      </c>
      <c r="AN35" s="126"/>
      <c r="AO35" s="127">
        <v>1</v>
      </c>
      <c r="AP35" s="129">
        <v>1</v>
      </c>
      <c r="AQ35" s="128">
        <v>0.9678935420433552</v>
      </c>
      <c r="AR35" s="126"/>
      <c r="AS35" s="127">
        <v>1</v>
      </c>
      <c r="AT35" s="129">
        <v>1</v>
      </c>
      <c r="AU35" s="95"/>
      <c r="AV35" s="96"/>
      <c r="AW35" s="89">
        <f t="shared" si="0"/>
        <v>0</v>
      </c>
      <c r="AX35" s="130">
        <f>H35+Q35+X35+AL35+AP35+AT35+AW35</f>
        <v>6.5</v>
      </c>
      <c r="AY35" s="6"/>
      <c r="AZ35" s="98">
        <v>56325.591999999997</v>
      </c>
      <c r="BA35" s="8"/>
      <c r="BB35" s="99">
        <f>(AD35+AE35-T35)/(AC35-T35)</f>
        <v>0.70272735137448428</v>
      </c>
      <c r="BC35" s="8">
        <f t="shared" si="1"/>
        <v>0</v>
      </c>
      <c r="BD35" s="100">
        <f t="shared" si="2"/>
        <v>0</v>
      </c>
      <c r="BE35" s="100">
        <f t="shared" si="3"/>
        <v>0</v>
      </c>
      <c r="BF35" s="100">
        <f t="shared" si="4"/>
        <v>1</v>
      </c>
      <c r="BG35" s="8">
        <f t="shared" si="5"/>
        <v>0</v>
      </c>
      <c r="BI35" s="99">
        <f>(AZ35+L35)/(J35-T35)</f>
        <v>0.42126993247658007</v>
      </c>
      <c r="BJ35" s="8">
        <f t="shared" si="6"/>
        <v>0</v>
      </c>
      <c r="BK35" s="100">
        <f t="shared" si="7"/>
        <v>0</v>
      </c>
      <c r="BL35" s="100">
        <f t="shared" si="8"/>
        <v>1</v>
      </c>
      <c r="BM35" s="100">
        <f t="shared" si="9"/>
        <v>0</v>
      </c>
      <c r="BN35" s="8">
        <f t="shared" si="10"/>
        <v>0</v>
      </c>
    </row>
    <row r="36" spans="1:66" s="7" customFormat="1" x14ac:dyDescent="0.25">
      <c r="A36" s="105" t="s">
        <v>98</v>
      </c>
      <c r="B36" s="74">
        <v>20972.775000000001</v>
      </c>
      <c r="C36" s="74">
        <v>17851.78</v>
      </c>
      <c r="D36" s="74">
        <v>20972.775000000001</v>
      </c>
      <c r="E36" s="82">
        <v>0.54019357079559571</v>
      </c>
      <c r="F36" s="102">
        <v>1</v>
      </c>
      <c r="G36" s="90"/>
      <c r="H36" s="91">
        <v>1</v>
      </c>
      <c r="I36" s="79">
        <v>20972.78</v>
      </c>
      <c r="J36" s="79">
        <v>927180.06400000001</v>
      </c>
      <c r="K36" s="80">
        <v>585597.34199999995</v>
      </c>
      <c r="L36" s="79">
        <v>120520</v>
      </c>
      <c r="M36" s="74">
        <v>0</v>
      </c>
      <c r="N36" s="82">
        <v>9.4872531244774919E-2</v>
      </c>
      <c r="O36" s="102">
        <v>1</v>
      </c>
      <c r="P36" s="90"/>
      <c r="Q36" s="91">
        <v>1</v>
      </c>
      <c r="R36" s="103">
        <v>1501.6995400000001</v>
      </c>
      <c r="S36" s="74">
        <v>945031.85</v>
      </c>
      <c r="T36" s="84">
        <v>330397.87674000004</v>
      </c>
      <c r="U36" s="82">
        <v>2.443242003098253E-3</v>
      </c>
      <c r="V36" s="102">
        <v>1</v>
      </c>
      <c r="W36" s="90"/>
      <c r="X36" s="91">
        <v>1</v>
      </c>
      <c r="Y36" s="74">
        <v>17851.78</v>
      </c>
      <c r="Z36" s="86"/>
      <c r="AA36" s="86">
        <v>17851.783500000001</v>
      </c>
      <c r="AB36" s="86"/>
      <c r="AC36" s="86">
        <v>927180.06400000001</v>
      </c>
      <c r="AD36" s="86">
        <v>585597.34199999995</v>
      </c>
      <c r="AE36" s="86">
        <v>120520</v>
      </c>
      <c r="AF36" s="86">
        <v>221062.72200000007</v>
      </c>
      <c r="AG36" s="86">
        <v>11053.136100000003</v>
      </c>
      <c r="AH36" s="86">
        <v>28904.919600000005</v>
      </c>
      <c r="AI36" s="106">
        <v>0</v>
      </c>
      <c r="AJ36" s="89">
        <v>1.5</v>
      </c>
      <c r="AK36" s="107"/>
      <c r="AL36" s="91">
        <v>1.5</v>
      </c>
      <c r="AM36" s="104">
        <v>0.95041820558644274</v>
      </c>
      <c r="AN36" s="89">
        <v>1</v>
      </c>
      <c r="AO36" s="107"/>
      <c r="AP36" s="108">
        <v>1</v>
      </c>
      <c r="AQ36" s="104">
        <v>0.88349433087044105</v>
      </c>
      <c r="AR36" s="89">
        <v>1</v>
      </c>
      <c r="AS36" s="107"/>
      <c r="AT36" s="108">
        <v>1</v>
      </c>
      <c r="AU36" s="95"/>
      <c r="AV36" s="96"/>
      <c r="AW36" s="89">
        <f t="shared" si="0"/>
        <v>0</v>
      </c>
      <c r="AX36" s="131">
        <f>H36+Q36+X36+AL36+AP36+AT36+AW36</f>
        <v>6.5</v>
      </c>
      <c r="AY36" s="6"/>
      <c r="AZ36" s="98">
        <v>19553.02</v>
      </c>
      <c r="BA36" s="8"/>
      <c r="BB36" s="99">
        <f>(AD36+AE36-T36)/(AC36-T36)</f>
        <v>0.62957553573278868</v>
      </c>
      <c r="BC36" s="8">
        <f t="shared" si="1"/>
        <v>0</v>
      </c>
      <c r="BD36" s="100">
        <f t="shared" si="2"/>
        <v>0</v>
      </c>
      <c r="BE36" s="100">
        <f t="shared" si="3"/>
        <v>1</v>
      </c>
      <c r="BF36" s="100">
        <f t="shared" si="4"/>
        <v>0</v>
      </c>
      <c r="BG36" s="8">
        <f t="shared" si="5"/>
        <v>0</v>
      </c>
      <c r="BI36" s="99">
        <f>(AZ36+L36)/(J36-T36)</f>
        <v>0.23471380847192477</v>
      </c>
      <c r="BJ36" s="8">
        <f t="shared" si="6"/>
        <v>0</v>
      </c>
      <c r="BK36" s="100">
        <f t="shared" si="7"/>
        <v>0</v>
      </c>
      <c r="BL36" s="100">
        <f t="shared" si="8"/>
        <v>1</v>
      </c>
      <c r="BM36" s="100">
        <f t="shared" si="9"/>
        <v>0</v>
      </c>
      <c r="BN36" s="8">
        <f t="shared" si="10"/>
        <v>0</v>
      </c>
    </row>
    <row r="37" spans="1:66" s="7" customFormat="1" x14ac:dyDescent="0.25">
      <c r="A37" s="114" t="s">
        <v>99</v>
      </c>
      <c r="B37" s="115">
        <v>0</v>
      </c>
      <c r="C37" s="115">
        <v>16567.25</v>
      </c>
      <c r="D37" s="115">
        <v>0</v>
      </c>
      <c r="E37" s="116">
        <v>0</v>
      </c>
      <c r="F37" s="117"/>
      <c r="G37" s="118">
        <v>1</v>
      </c>
      <c r="H37" s="119">
        <v>1</v>
      </c>
      <c r="I37" s="120">
        <v>0</v>
      </c>
      <c r="J37" s="120">
        <v>433180.00900000002</v>
      </c>
      <c r="K37" s="121">
        <v>322667.45899999997</v>
      </c>
      <c r="L37" s="120">
        <v>70142</v>
      </c>
      <c r="M37" s="115">
        <v>0</v>
      </c>
      <c r="N37" s="116">
        <v>0</v>
      </c>
      <c r="O37" s="117"/>
      <c r="P37" s="118">
        <v>1</v>
      </c>
      <c r="Q37" s="119">
        <v>1</v>
      </c>
      <c r="R37" s="132">
        <v>0</v>
      </c>
      <c r="S37" s="115">
        <v>449747.26</v>
      </c>
      <c r="T37" s="123">
        <v>143416.73369999998</v>
      </c>
      <c r="U37" s="116">
        <v>0</v>
      </c>
      <c r="V37" s="117"/>
      <c r="W37" s="118">
        <v>1</v>
      </c>
      <c r="X37" s="119">
        <v>1</v>
      </c>
      <c r="Y37" s="115">
        <v>16567.25</v>
      </c>
      <c r="Z37" s="124"/>
      <c r="AA37" s="124">
        <v>16567.249599999999</v>
      </c>
      <c r="AB37" s="124"/>
      <c r="AC37" s="124">
        <v>433180.00900000002</v>
      </c>
      <c r="AD37" s="124">
        <v>322667.45899999997</v>
      </c>
      <c r="AE37" s="124">
        <v>70142</v>
      </c>
      <c r="AF37" s="124">
        <v>40370.550000000047</v>
      </c>
      <c r="AG37" s="124">
        <v>2018.5275000000024</v>
      </c>
      <c r="AH37" s="124">
        <v>18585.777100000003</v>
      </c>
      <c r="AI37" s="125">
        <v>9.9082128137735566E-9</v>
      </c>
      <c r="AJ37" s="117"/>
      <c r="AK37" s="127">
        <v>1.5</v>
      </c>
      <c r="AL37" s="119">
        <v>1.5</v>
      </c>
      <c r="AM37" s="128">
        <v>0.87236451652783742</v>
      </c>
      <c r="AN37" s="117"/>
      <c r="AO37" s="127">
        <v>1</v>
      </c>
      <c r="AP37" s="129">
        <v>1</v>
      </c>
      <c r="AQ37" s="128">
        <v>0.98096271219691111</v>
      </c>
      <c r="AR37" s="117"/>
      <c r="AS37" s="127">
        <v>1</v>
      </c>
      <c r="AT37" s="129">
        <v>1</v>
      </c>
      <c r="AU37" s="95"/>
      <c r="AV37" s="96"/>
      <c r="AW37" s="89">
        <f t="shared" si="0"/>
        <v>0</v>
      </c>
      <c r="AX37" s="130">
        <f>H37+Q37+X37+AL37+AP37+AT37+AW37</f>
        <v>6.5</v>
      </c>
      <c r="AY37" s="6"/>
      <c r="AZ37" s="98">
        <v>49196.446000000004</v>
      </c>
      <c r="BA37" s="8"/>
      <c r="BB37" s="99">
        <f>(AD37+AE37-T37)/(AC37-T37)</f>
        <v>0.86067747902765357</v>
      </c>
      <c r="BC37" s="8">
        <f t="shared" si="1"/>
        <v>0</v>
      </c>
      <c r="BD37" s="100">
        <f t="shared" si="2"/>
        <v>0</v>
      </c>
      <c r="BE37" s="100">
        <f t="shared" si="3"/>
        <v>0</v>
      </c>
      <c r="BF37" s="100">
        <f t="shared" si="4"/>
        <v>1</v>
      </c>
      <c r="BG37" s="8">
        <f t="shared" si="5"/>
        <v>0</v>
      </c>
      <c r="BI37" s="99">
        <f>(AZ37+L37)/(J37-T37)</f>
        <v>0.41184807107265597</v>
      </c>
      <c r="BJ37" s="8">
        <f t="shared" si="6"/>
        <v>0</v>
      </c>
      <c r="BK37" s="100">
        <f t="shared" si="7"/>
        <v>0</v>
      </c>
      <c r="BL37" s="100">
        <f t="shared" si="8"/>
        <v>1</v>
      </c>
      <c r="BM37" s="100">
        <f t="shared" si="9"/>
        <v>0</v>
      </c>
      <c r="BN37" s="8">
        <f t="shared" si="10"/>
        <v>0</v>
      </c>
    </row>
    <row r="38" spans="1:66" s="7" customFormat="1" x14ac:dyDescent="0.25">
      <c r="A38" s="114" t="s">
        <v>100</v>
      </c>
      <c r="B38" s="115">
        <v>0</v>
      </c>
      <c r="C38" s="115">
        <v>0</v>
      </c>
      <c r="D38" s="115">
        <v>0</v>
      </c>
      <c r="E38" s="116">
        <v>0</v>
      </c>
      <c r="F38" s="117"/>
      <c r="G38" s="118">
        <v>1</v>
      </c>
      <c r="H38" s="119">
        <v>1</v>
      </c>
      <c r="I38" s="120">
        <v>0</v>
      </c>
      <c r="J38" s="120">
        <v>477546.42599999998</v>
      </c>
      <c r="K38" s="121">
        <v>337576.52600000001</v>
      </c>
      <c r="L38" s="120">
        <v>95026</v>
      </c>
      <c r="M38" s="115">
        <v>0</v>
      </c>
      <c r="N38" s="116">
        <v>0</v>
      </c>
      <c r="O38" s="117"/>
      <c r="P38" s="118">
        <v>1</v>
      </c>
      <c r="Q38" s="119">
        <v>1</v>
      </c>
      <c r="R38" s="132">
        <v>0</v>
      </c>
      <c r="S38" s="115">
        <v>536756.05000000005</v>
      </c>
      <c r="T38" s="123">
        <v>209505.44906000001</v>
      </c>
      <c r="U38" s="116">
        <v>0</v>
      </c>
      <c r="V38" s="117"/>
      <c r="W38" s="118">
        <v>1</v>
      </c>
      <c r="X38" s="119">
        <v>1</v>
      </c>
      <c r="Y38" s="115">
        <v>0</v>
      </c>
      <c r="Z38" s="124"/>
      <c r="AA38" s="124">
        <v>0</v>
      </c>
      <c r="AB38" s="124"/>
      <c r="AC38" s="124">
        <v>477546.42599999998</v>
      </c>
      <c r="AD38" s="124">
        <v>337576.52600000001</v>
      </c>
      <c r="AE38" s="124">
        <v>95026</v>
      </c>
      <c r="AF38" s="124">
        <v>44943.899999999965</v>
      </c>
      <c r="AG38" s="124">
        <v>2247.1949999999983</v>
      </c>
      <c r="AH38" s="124">
        <v>2247.1949999999983</v>
      </c>
      <c r="AI38" s="125">
        <v>0</v>
      </c>
      <c r="AJ38" s="117"/>
      <c r="AK38" s="127">
        <v>1.5</v>
      </c>
      <c r="AL38" s="119">
        <v>1.5</v>
      </c>
      <c r="AM38" s="128">
        <v>0.87473099866827597</v>
      </c>
      <c r="AN38" s="117"/>
      <c r="AO38" s="127">
        <v>1</v>
      </c>
      <c r="AP38" s="129">
        <v>1</v>
      </c>
      <c r="AQ38" s="128">
        <v>1.0589118563210607</v>
      </c>
      <c r="AR38" s="117"/>
      <c r="AS38" s="127">
        <v>0</v>
      </c>
      <c r="AT38" s="129">
        <v>0</v>
      </c>
      <c r="AU38" s="95"/>
      <c r="AV38" s="96"/>
      <c r="AW38" s="89">
        <f>AV38</f>
        <v>0</v>
      </c>
      <c r="AX38" s="130">
        <f>H38+Q38+X38+AL38+AP38+AT38+AW38</f>
        <v>5.5</v>
      </c>
      <c r="AY38" s="6"/>
      <c r="AZ38" s="98">
        <v>44642.803</v>
      </c>
      <c r="BA38" s="8"/>
      <c r="BB38" s="99">
        <f>(AD38+AE38-T38)/(AC38-T38)</f>
        <v>0.83232451801554019</v>
      </c>
      <c r="BC38" s="8">
        <f t="shared" si="1"/>
        <v>0</v>
      </c>
      <c r="BD38" s="100">
        <f t="shared" si="2"/>
        <v>0</v>
      </c>
      <c r="BE38" s="100">
        <f t="shared" si="3"/>
        <v>0</v>
      </c>
      <c r="BF38" s="100">
        <f t="shared" si="4"/>
        <v>1</v>
      </c>
      <c r="BG38" s="8">
        <f t="shared" si="5"/>
        <v>0</v>
      </c>
      <c r="BI38" s="99">
        <f>(AZ38+L38)/(J38-T38)</f>
        <v>0.52107257850826438</v>
      </c>
      <c r="BJ38" s="8">
        <f t="shared" si="6"/>
        <v>0</v>
      </c>
      <c r="BK38" s="100">
        <f t="shared" si="7"/>
        <v>0</v>
      </c>
      <c r="BL38" s="100">
        <f t="shared" si="8"/>
        <v>0</v>
      </c>
      <c r="BM38" s="100">
        <f t="shared" si="9"/>
        <v>1</v>
      </c>
      <c r="BN38" s="8">
        <f t="shared" si="10"/>
        <v>0</v>
      </c>
    </row>
    <row r="39" spans="1:66" x14ac:dyDescent="0.25">
      <c r="A39" s="114" t="s">
        <v>101</v>
      </c>
      <c r="B39" s="115">
        <v>3500</v>
      </c>
      <c r="C39" s="115">
        <v>44508.65</v>
      </c>
      <c r="D39" s="115">
        <v>3500</v>
      </c>
      <c r="E39" s="116">
        <v>7.2903528843239709E-2</v>
      </c>
      <c r="F39" s="117"/>
      <c r="G39" s="118">
        <v>1</v>
      </c>
      <c r="H39" s="119">
        <v>1</v>
      </c>
      <c r="I39" s="120">
        <v>3200</v>
      </c>
      <c r="J39" s="120">
        <v>766580.95400000003</v>
      </c>
      <c r="K39" s="121">
        <v>623440.95400000003</v>
      </c>
      <c r="L39" s="120">
        <v>92661</v>
      </c>
      <c r="M39" s="115">
        <v>0</v>
      </c>
      <c r="N39" s="116">
        <v>6.3392697953604471E-2</v>
      </c>
      <c r="O39" s="117"/>
      <c r="P39" s="118">
        <v>1</v>
      </c>
      <c r="Q39" s="119">
        <v>1</v>
      </c>
      <c r="R39" s="132">
        <v>325.73590999999999</v>
      </c>
      <c r="S39" s="115">
        <v>811089.6</v>
      </c>
      <c r="T39" s="123">
        <v>235694.08480000001</v>
      </c>
      <c r="U39" s="116">
        <v>5.6610783607998481E-4</v>
      </c>
      <c r="V39" s="117"/>
      <c r="W39" s="118">
        <v>1</v>
      </c>
      <c r="X39" s="119">
        <v>1</v>
      </c>
      <c r="Y39" s="115">
        <v>44508.65</v>
      </c>
      <c r="Z39" s="124"/>
      <c r="AA39" s="124">
        <v>44508.646999999997</v>
      </c>
      <c r="AB39" s="124"/>
      <c r="AC39" s="124">
        <v>766580.95400000003</v>
      </c>
      <c r="AD39" s="124">
        <v>623440.95400000003</v>
      </c>
      <c r="AE39" s="124">
        <v>92661</v>
      </c>
      <c r="AF39" s="124">
        <v>50479</v>
      </c>
      <c r="AG39" s="124">
        <v>2523.9500000000003</v>
      </c>
      <c r="AH39" s="124">
        <v>47032.596999999994</v>
      </c>
      <c r="AI39" s="125">
        <v>5.9430654415680962E-8</v>
      </c>
      <c r="AJ39" s="126"/>
      <c r="AK39" s="127">
        <v>1.5</v>
      </c>
      <c r="AL39" s="119">
        <v>1.5</v>
      </c>
      <c r="AM39" s="128">
        <v>0.87441280251498843</v>
      </c>
      <c r="AN39" s="126"/>
      <c r="AO39" s="127">
        <v>1</v>
      </c>
      <c r="AP39" s="129">
        <v>1</v>
      </c>
      <c r="AQ39" s="128">
        <v>0.85167037541300483</v>
      </c>
      <c r="AR39" s="126"/>
      <c r="AS39" s="127">
        <v>1</v>
      </c>
      <c r="AT39" s="129">
        <v>1</v>
      </c>
      <c r="AU39" s="95"/>
      <c r="AV39" s="96"/>
      <c r="AW39" s="89">
        <f t="shared" si="0"/>
        <v>0</v>
      </c>
      <c r="AX39" s="130">
        <f>H39+Q39+X39+AL39+AP39+AT39+AW39</f>
        <v>6.5</v>
      </c>
      <c r="AY39" s="6"/>
      <c r="AZ39" s="98">
        <v>76667.680959999998</v>
      </c>
      <c r="BB39" s="99">
        <f>(AD39+AE39-T39)/(AC39-T39)</f>
        <v>0.90491571193676823</v>
      </c>
      <c r="BC39" s="8">
        <f t="shared" si="1"/>
        <v>0</v>
      </c>
      <c r="BD39" s="100">
        <f t="shared" si="2"/>
        <v>0</v>
      </c>
      <c r="BE39" s="100">
        <f t="shared" si="3"/>
        <v>0</v>
      </c>
      <c r="BF39" s="100">
        <f t="shared" si="4"/>
        <v>0</v>
      </c>
      <c r="BG39" s="8">
        <f t="shared" si="5"/>
        <v>1</v>
      </c>
      <c r="BI39" s="99">
        <f>(AZ39+L39)/(J39-T39)</f>
        <v>0.31895435879806833</v>
      </c>
      <c r="BJ39" s="8">
        <f t="shared" si="6"/>
        <v>0</v>
      </c>
      <c r="BK39" s="100">
        <f t="shared" si="7"/>
        <v>0</v>
      </c>
      <c r="BL39" s="100">
        <f t="shared" si="8"/>
        <v>1</v>
      </c>
      <c r="BM39" s="100">
        <f t="shared" si="9"/>
        <v>0</v>
      </c>
      <c r="BN39" s="8">
        <f t="shared" si="10"/>
        <v>0</v>
      </c>
    </row>
    <row r="40" spans="1:66" ht="13.8" thickBot="1" x14ac:dyDescent="0.3">
      <c r="A40" s="114" t="s">
        <v>102</v>
      </c>
      <c r="B40" s="115">
        <v>0</v>
      </c>
      <c r="C40" s="115">
        <v>21341.32</v>
      </c>
      <c r="D40" s="115">
        <v>0</v>
      </c>
      <c r="E40" s="116">
        <v>0</v>
      </c>
      <c r="F40" s="117"/>
      <c r="G40" s="118">
        <v>1</v>
      </c>
      <c r="H40" s="119">
        <v>1</v>
      </c>
      <c r="I40" s="120">
        <v>0</v>
      </c>
      <c r="J40" s="120">
        <v>844463.14899999998</v>
      </c>
      <c r="K40" s="121">
        <v>626049.14899999998</v>
      </c>
      <c r="L40" s="120">
        <v>143795</v>
      </c>
      <c r="M40" s="115">
        <v>0</v>
      </c>
      <c r="N40" s="116">
        <v>0</v>
      </c>
      <c r="O40" s="117"/>
      <c r="P40" s="118">
        <v>1</v>
      </c>
      <c r="Q40" s="119">
        <v>1</v>
      </c>
      <c r="R40" s="132">
        <v>0</v>
      </c>
      <c r="S40" s="115">
        <v>865804.46</v>
      </c>
      <c r="T40" s="123">
        <v>361273.66183999996</v>
      </c>
      <c r="U40" s="116">
        <v>0</v>
      </c>
      <c r="V40" s="117"/>
      <c r="W40" s="118">
        <v>1</v>
      </c>
      <c r="X40" s="119">
        <v>1</v>
      </c>
      <c r="Y40" s="115">
        <v>21341.32</v>
      </c>
      <c r="Z40" s="124"/>
      <c r="AA40" s="124">
        <v>21341.3158</v>
      </c>
      <c r="AB40" s="124"/>
      <c r="AC40" s="124">
        <v>844463.14899999998</v>
      </c>
      <c r="AD40" s="124">
        <v>626049.14899999998</v>
      </c>
      <c r="AE40" s="124">
        <v>143795</v>
      </c>
      <c r="AF40" s="124">
        <v>74619</v>
      </c>
      <c r="AG40" s="124">
        <v>7461.9000000000005</v>
      </c>
      <c r="AH40" s="124">
        <v>28803.215800000002</v>
      </c>
      <c r="AI40" s="125">
        <v>5.6285932529254763E-8</v>
      </c>
      <c r="AJ40" s="117"/>
      <c r="AK40" s="127">
        <v>1.5</v>
      </c>
      <c r="AL40" s="119">
        <v>1.5</v>
      </c>
      <c r="AM40" s="128">
        <v>0.9596031572932413</v>
      </c>
      <c r="AN40" s="117"/>
      <c r="AO40" s="127">
        <v>1</v>
      </c>
      <c r="AP40" s="129">
        <v>1</v>
      </c>
      <c r="AQ40" s="128">
        <v>0.96765779641066829</v>
      </c>
      <c r="AR40" s="117"/>
      <c r="AS40" s="127">
        <v>1</v>
      </c>
      <c r="AT40" s="129">
        <v>1</v>
      </c>
      <c r="AU40" s="95"/>
      <c r="AV40" s="96"/>
      <c r="AW40" s="89">
        <f t="shared" si="0"/>
        <v>0</v>
      </c>
      <c r="AX40" s="130">
        <f>H40+Q40+X40+AL40+AP40+AT40+AW40</f>
        <v>6.5</v>
      </c>
      <c r="AY40" s="6"/>
      <c r="AZ40" s="98">
        <v>34090.917000000001</v>
      </c>
      <c r="BB40" s="99">
        <f>(AD40+AE40-T40)/(AC40-T40)</f>
        <v>0.84556990169926616</v>
      </c>
      <c r="BC40" s="8">
        <f t="shared" si="1"/>
        <v>0</v>
      </c>
      <c r="BD40" s="100">
        <f t="shared" si="2"/>
        <v>0</v>
      </c>
      <c r="BE40" s="100">
        <f t="shared" si="3"/>
        <v>0</v>
      </c>
      <c r="BF40" s="100">
        <f t="shared" si="4"/>
        <v>1</v>
      </c>
      <c r="BG40" s="8">
        <f t="shared" si="5"/>
        <v>0</v>
      </c>
      <c r="BI40" s="99">
        <f>(AZ40+L40)/(J40-T40)</f>
        <v>0.36814939423774362</v>
      </c>
      <c r="BJ40" s="8">
        <f t="shared" si="6"/>
        <v>0</v>
      </c>
      <c r="BK40" s="100">
        <f t="shared" si="7"/>
        <v>0</v>
      </c>
      <c r="BL40" s="100">
        <f t="shared" si="8"/>
        <v>1</v>
      </c>
      <c r="BM40" s="100">
        <f t="shared" si="9"/>
        <v>0</v>
      </c>
      <c r="BN40" s="8">
        <f t="shared" si="10"/>
        <v>0</v>
      </c>
    </row>
    <row r="41" spans="1:66" ht="14.4" thickTop="1" thickBot="1" x14ac:dyDescent="0.3">
      <c r="A41" s="136" t="s">
        <v>103</v>
      </c>
      <c r="B41" s="137">
        <f>SUM(B10:B40)</f>
        <v>2143774.0749999997</v>
      </c>
      <c r="C41" s="137">
        <f>SUM(C10:C40)</f>
        <v>1073585.6940000001</v>
      </c>
      <c r="D41" s="137">
        <f>SUM(D10:D40)</f>
        <v>1923698.6749999998</v>
      </c>
      <c r="E41" s="138"/>
      <c r="F41" s="138"/>
      <c r="G41" s="138"/>
      <c r="H41" s="139"/>
      <c r="I41" s="140">
        <f>SUM(I10:I40)</f>
        <v>2265970.0699999998</v>
      </c>
      <c r="J41" s="141">
        <f>SUM(J10:J40)</f>
        <v>34798546.348999999</v>
      </c>
      <c r="K41" s="141">
        <f>SUM(K10:K40)</f>
        <v>26275194.282999992</v>
      </c>
      <c r="L41" s="141">
        <f>SUM(L10:L40)</f>
        <v>3028533</v>
      </c>
      <c r="M41" s="138">
        <f>SUM(M10:M40)</f>
        <v>0</v>
      </c>
      <c r="N41" s="138"/>
      <c r="O41" s="138"/>
      <c r="P41" s="138"/>
      <c r="Q41" s="139"/>
      <c r="R41" s="142">
        <f>SUM(R10:R40)</f>
        <v>219788.89981999999</v>
      </c>
      <c r="S41" s="138">
        <f>SUM(S10:S40)</f>
        <v>36906674.319999993</v>
      </c>
      <c r="T41" s="143">
        <f>SUM(T10:T40)</f>
        <v>11485776.130399996</v>
      </c>
      <c r="U41" s="138"/>
      <c r="V41" s="138"/>
      <c r="W41" s="138"/>
      <c r="X41" s="139"/>
      <c r="Y41" s="144">
        <f t="shared" ref="Y41:AE41" si="11">SUM(Y10:Y40)</f>
        <v>1073585.6940000001</v>
      </c>
      <c r="Z41" s="142">
        <f t="shared" si="11"/>
        <v>0</v>
      </c>
      <c r="AA41" s="142">
        <f t="shared" si="11"/>
        <v>853510.26277000015</v>
      </c>
      <c r="AB41" s="142">
        <f t="shared" si="11"/>
        <v>0</v>
      </c>
      <c r="AC41" s="142">
        <f t="shared" si="11"/>
        <v>34798546.348999999</v>
      </c>
      <c r="AD41" s="142">
        <f t="shared" si="11"/>
        <v>26275194.282999992</v>
      </c>
      <c r="AE41" s="142">
        <f t="shared" si="11"/>
        <v>3028533</v>
      </c>
      <c r="AF41" s="145"/>
      <c r="AG41" s="145"/>
      <c r="AH41" s="145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46"/>
      <c r="AV41" s="138"/>
      <c r="AW41" s="139"/>
      <c r="AX41" s="147"/>
      <c r="AY41" s="6"/>
      <c r="AZ41" s="1"/>
      <c r="BB41" s="148"/>
      <c r="BC41" s="149">
        <f>SUM(BC10:BC40)</f>
        <v>0</v>
      </c>
      <c r="BD41" s="149">
        <f>SUM(BD10:BD40)</f>
        <v>0</v>
      </c>
      <c r="BE41" s="149">
        <f>SUM(BE10:BE40)</f>
        <v>2</v>
      </c>
      <c r="BF41" s="149">
        <f>SUM(BF10:BF40)</f>
        <v>26</v>
      </c>
      <c r="BG41" s="149">
        <f>SUM(BG10:BG40)</f>
        <v>3</v>
      </c>
      <c r="BI41" s="148"/>
      <c r="BJ41" s="149">
        <f>SUM(BJ10:BJ40)</f>
        <v>0</v>
      </c>
      <c r="BK41" s="149">
        <f>SUM(BK10:BK40)</f>
        <v>4</v>
      </c>
      <c r="BL41" s="149">
        <f>SUM(BL10:BL40)</f>
        <v>24</v>
      </c>
      <c r="BM41" s="149">
        <f>SUM(BM10:BM40)</f>
        <v>3</v>
      </c>
      <c r="BN41" s="149">
        <f>SUM(BN10:BN40)</f>
        <v>0</v>
      </c>
    </row>
    <row r="42" spans="1:66" ht="13.8" thickTop="1" x14ac:dyDescent="0.25"/>
  </sheetData>
  <mergeCells count="11">
    <mergeCell ref="AM4:AP4"/>
    <mergeCell ref="AQ4:AT4"/>
    <mergeCell ref="B5:D5"/>
    <mergeCell ref="R5:T5"/>
    <mergeCell ref="Y5:AA5"/>
    <mergeCell ref="B1:H3"/>
    <mergeCell ref="A4:A7"/>
    <mergeCell ref="B4:H4"/>
    <mergeCell ref="I4:Q4"/>
    <mergeCell ref="R4:X4"/>
    <mergeCell ref="Y4:AL4"/>
  </mergeCells>
  <pageMargins left="0.19685039370078741" right="0.19685039370078741" top="0.28999999999999998" bottom="0.27559055118110237" header="0.19" footer="0.31496062992125984"/>
  <pageSetup paperSize="9" scale="8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1 кв.</vt:lpstr>
      <vt:lpstr>'за 1 кв.'!Заголовки_для_печати</vt:lpstr>
      <vt:lpstr>'за 1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2022-04-29T12:24:10Z</cp:lastPrinted>
  <dcterms:created xsi:type="dcterms:W3CDTF">2022-04-29T11:48:56Z</dcterms:created>
  <dcterms:modified xsi:type="dcterms:W3CDTF">2022-04-29T12:24:20Z</dcterms:modified>
</cp:coreProperties>
</file>