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30660" windowHeight="13428"/>
  </bookViews>
  <sheets>
    <sheet name="за 2 кв." sheetId="1" r:id="rId1"/>
  </sheets>
  <definedNames>
    <definedName name="_xlnm.Print_Titles" localSheetId="0">'за 2 кв.'!$A:$A</definedName>
    <definedName name="_xlnm.Print_Area" localSheetId="0">'за 2 кв.'!$A$1:$AT$42</definedName>
  </definedNames>
  <calcPr calcId="145621"/>
</workbook>
</file>

<file path=xl/calcChain.xml><?xml version="1.0" encoding="utf-8"?>
<calcChain xmlns="http://schemas.openxmlformats.org/spreadsheetml/2006/main">
  <c r="AB42" i="1" l="1"/>
  <c r="AA42" i="1"/>
  <c r="Z42" i="1"/>
  <c r="T42" i="1"/>
  <c r="S42" i="1"/>
  <c r="R42" i="1"/>
  <c r="M42" i="1"/>
  <c r="L42" i="1"/>
  <c r="K42" i="1"/>
  <c r="J42" i="1"/>
  <c r="I42" i="1"/>
  <c r="D42" i="1"/>
  <c r="C42" i="1"/>
  <c r="B42" i="1"/>
  <c r="AE41" i="1"/>
  <c r="AD41" i="1"/>
  <c r="AC41" i="1"/>
  <c r="Y41" i="1"/>
  <c r="AI41" i="1" s="1"/>
  <c r="AK41" i="1" s="1"/>
  <c r="AL41" i="1" s="1"/>
  <c r="U41" i="1"/>
  <c r="W41" i="1" s="1"/>
  <c r="X41" i="1" s="1"/>
  <c r="N41" i="1"/>
  <c r="P41" i="1" s="1"/>
  <c r="Q41" i="1" s="1"/>
  <c r="E41" i="1"/>
  <c r="G41" i="1" s="1"/>
  <c r="H41" i="1" s="1"/>
  <c r="AE40" i="1"/>
  <c r="AD40" i="1"/>
  <c r="AC40" i="1"/>
  <c r="Y40" i="1"/>
  <c r="U40" i="1"/>
  <c r="W40" i="1" s="1"/>
  <c r="X40" i="1" s="1"/>
  <c r="N40" i="1"/>
  <c r="P40" i="1" s="1"/>
  <c r="Q40" i="1" s="1"/>
  <c r="E40" i="1"/>
  <c r="G40" i="1" s="1"/>
  <c r="H40" i="1" s="1"/>
  <c r="AE39" i="1"/>
  <c r="AD39" i="1"/>
  <c r="AC39" i="1"/>
  <c r="Y39" i="1"/>
  <c r="AI39" i="1" s="1"/>
  <c r="AJ39" i="1" s="1"/>
  <c r="AL39" i="1" s="1"/>
  <c r="U39" i="1"/>
  <c r="V39" i="1" s="1"/>
  <c r="X39" i="1" s="1"/>
  <c r="N39" i="1"/>
  <c r="O39" i="1" s="1"/>
  <c r="Q39" i="1" s="1"/>
  <c r="E39" i="1"/>
  <c r="F39" i="1" s="1"/>
  <c r="H39" i="1" s="1"/>
  <c r="AE38" i="1"/>
  <c r="AD38" i="1"/>
  <c r="AC38" i="1"/>
  <c r="Y38" i="1"/>
  <c r="U38" i="1"/>
  <c r="W38" i="1" s="1"/>
  <c r="X38" i="1" s="1"/>
  <c r="N38" i="1"/>
  <c r="P38" i="1" s="1"/>
  <c r="Q38" i="1" s="1"/>
  <c r="E38" i="1"/>
  <c r="G38" i="1" s="1"/>
  <c r="H38" i="1" s="1"/>
  <c r="AE37" i="1"/>
  <c r="AD37" i="1"/>
  <c r="AC37" i="1"/>
  <c r="Y37" i="1"/>
  <c r="U37" i="1"/>
  <c r="V37" i="1" s="1"/>
  <c r="X37" i="1" s="1"/>
  <c r="N37" i="1"/>
  <c r="O37" i="1" s="1"/>
  <c r="Q37" i="1" s="1"/>
  <c r="E37" i="1"/>
  <c r="F37" i="1" s="1"/>
  <c r="H37" i="1" s="1"/>
  <c r="AE36" i="1"/>
  <c r="AD36" i="1"/>
  <c r="AC36" i="1"/>
  <c r="Y36" i="1"/>
  <c r="U36" i="1"/>
  <c r="W36" i="1" s="1"/>
  <c r="X36" i="1" s="1"/>
  <c r="N36" i="1"/>
  <c r="P36" i="1" s="1"/>
  <c r="Q36" i="1" s="1"/>
  <c r="E36" i="1"/>
  <c r="G36" i="1" s="1"/>
  <c r="H36" i="1" s="1"/>
  <c r="AE35" i="1"/>
  <c r="AD35" i="1"/>
  <c r="AC35" i="1"/>
  <c r="Y35" i="1"/>
  <c r="U35" i="1"/>
  <c r="W35" i="1" s="1"/>
  <c r="X35" i="1" s="1"/>
  <c r="N35" i="1"/>
  <c r="P35" i="1" s="1"/>
  <c r="Q35" i="1" s="1"/>
  <c r="E35" i="1"/>
  <c r="G35" i="1" s="1"/>
  <c r="H35" i="1" s="1"/>
  <c r="AE34" i="1"/>
  <c r="AD34" i="1"/>
  <c r="AC34" i="1"/>
  <c r="Y34" i="1"/>
  <c r="U34" i="1"/>
  <c r="W34" i="1" s="1"/>
  <c r="X34" i="1" s="1"/>
  <c r="N34" i="1"/>
  <c r="P34" i="1" s="1"/>
  <c r="Q34" i="1" s="1"/>
  <c r="E34" i="1"/>
  <c r="G34" i="1" s="1"/>
  <c r="H34" i="1" s="1"/>
  <c r="AE33" i="1"/>
  <c r="AD33" i="1"/>
  <c r="AC33" i="1"/>
  <c r="Y33" i="1"/>
  <c r="U33" i="1"/>
  <c r="W33" i="1" s="1"/>
  <c r="X33" i="1" s="1"/>
  <c r="N33" i="1"/>
  <c r="P33" i="1" s="1"/>
  <c r="Q33" i="1" s="1"/>
  <c r="E33" i="1"/>
  <c r="G33" i="1" s="1"/>
  <c r="H33" i="1" s="1"/>
  <c r="AE32" i="1"/>
  <c r="AD32" i="1"/>
  <c r="AC32" i="1"/>
  <c r="Y32" i="1"/>
  <c r="U32" i="1"/>
  <c r="W32" i="1" s="1"/>
  <c r="X32" i="1" s="1"/>
  <c r="N32" i="1"/>
  <c r="P32" i="1" s="1"/>
  <c r="Q32" i="1" s="1"/>
  <c r="E32" i="1"/>
  <c r="G32" i="1" s="1"/>
  <c r="H32" i="1" s="1"/>
  <c r="AE31" i="1"/>
  <c r="AD31" i="1"/>
  <c r="AC31" i="1"/>
  <c r="Y31" i="1"/>
  <c r="U31" i="1"/>
  <c r="W31" i="1" s="1"/>
  <c r="X31" i="1" s="1"/>
  <c r="N31" i="1"/>
  <c r="P31" i="1" s="1"/>
  <c r="Q31" i="1" s="1"/>
  <c r="E31" i="1"/>
  <c r="G31" i="1" s="1"/>
  <c r="H31" i="1" s="1"/>
  <c r="AE30" i="1"/>
  <c r="AD30" i="1"/>
  <c r="AC30" i="1"/>
  <c r="Y30" i="1"/>
  <c r="U30" i="1"/>
  <c r="W30" i="1" s="1"/>
  <c r="X30" i="1" s="1"/>
  <c r="N30" i="1"/>
  <c r="P30" i="1" s="1"/>
  <c r="Q30" i="1" s="1"/>
  <c r="E30" i="1"/>
  <c r="G30" i="1" s="1"/>
  <c r="H30" i="1" s="1"/>
  <c r="AE29" i="1"/>
  <c r="AD29" i="1"/>
  <c r="AC29" i="1"/>
  <c r="Y29" i="1"/>
  <c r="U29" i="1"/>
  <c r="W29" i="1" s="1"/>
  <c r="X29" i="1" s="1"/>
  <c r="N29" i="1"/>
  <c r="P29" i="1" s="1"/>
  <c r="Q29" i="1" s="1"/>
  <c r="E29" i="1"/>
  <c r="G29" i="1" s="1"/>
  <c r="H29" i="1" s="1"/>
  <c r="AE28" i="1"/>
  <c r="AD28" i="1"/>
  <c r="AC28" i="1"/>
  <c r="Y28" i="1"/>
  <c r="U28" i="1"/>
  <c r="W28" i="1" s="1"/>
  <c r="X28" i="1" s="1"/>
  <c r="N28" i="1"/>
  <c r="P28" i="1" s="1"/>
  <c r="Q28" i="1" s="1"/>
  <c r="E28" i="1"/>
  <c r="G28" i="1" s="1"/>
  <c r="H28" i="1" s="1"/>
  <c r="AE27" i="1"/>
  <c r="AD27" i="1"/>
  <c r="AC27" i="1"/>
  <c r="Y27" i="1"/>
  <c r="U27" i="1"/>
  <c r="W27" i="1" s="1"/>
  <c r="X27" i="1" s="1"/>
  <c r="N27" i="1"/>
  <c r="P27" i="1" s="1"/>
  <c r="Q27" i="1" s="1"/>
  <c r="E27" i="1"/>
  <c r="G27" i="1" s="1"/>
  <c r="H27" i="1" s="1"/>
  <c r="AE26" i="1"/>
  <c r="AD26" i="1"/>
  <c r="AC26" i="1"/>
  <c r="Y26" i="1"/>
  <c r="U26" i="1"/>
  <c r="W26" i="1" s="1"/>
  <c r="X26" i="1" s="1"/>
  <c r="N26" i="1"/>
  <c r="P26" i="1" s="1"/>
  <c r="Q26" i="1" s="1"/>
  <c r="E26" i="1"/>
  <c r="G26" i="1" s="1"/>
  <c r="H26" i="1" s="1"/>
  <c r="AE25" i="1"/>
  <c r="AD25" i="1"/>
  <c r="AC25" i="1"/>
  <c r="Y25" i="1"/>
  <c r="U25" i="1"/>
  <c r="W25" i="1" s="1"/>
  <c r="X25" i="1" s="1"/>
  <c r="N25" i="1"/>
  <c r="P25" i="1" s="1"/>
  <c r="Q25" i="1" s="1"/>
  <c r="E25" i="1"/>
  <c r="G25" i="1" s="1"/>
  <c r="H25" i="1" s="1"/>
  <c r="AE24" i="1"/>
  <c r="AD24" i="1"/>
  <c r="AC24" i="1"/>
  <c r="Y24" i="1"/>
  <c r="U24" i="1"/>
  <c r="W24" i="1" s="1"/>
  <c r="X24" i="1" s="1"/>
  <c r="N24" i="1"/>
  <c r="P24" i="1" s="1"/>
  <c r="Q24" i="1" s="1"/>
  <c r="E24" i="1"/>
  <c r="G24" i="1" s="1"/>
  <c r="H24" i="1" s="1"/>
  <c r="AE23" i="1"/>
  <c r="AD23" i="1"/>
  <c r="AC23" i="1"/>
  <c r="Y23" i="1"/>
  <c r="U23" i="1"/>
  <c r="W23" i="1" s="1"/>
  <c r="X23" i="1" s="1"/>
  <c r="N23" i="1"/>
  <c r="P23" i="1" s="1"/>
  <c r="Q23" i="1" s="1"/>
  <c r="E23" i="1"/>
  <c r="G23" i="1" s="1"/>
  <c r="H23" i="1" s="1"/>
  <c r="AE22" i="1"/>
  <c r="AD22" i="1"/>
  <c r="AC22" i="1"/>
  <c r="Y22" i="1"/>
  <c r="U22" i="1"/>
  <c r="W22" i="1" s="1"/>
  <c r="X22" i="1" s="1"/>
  <c r="N22" i="1"/>
  <c r="P22" i="1" s="1"/>
  <c r="Q22" i="1" s="1"/>
  <c r="E22" i="1"/>
  <c r="G22" i="1" s="1"/>
  <c r="H22" i="1" s="1"/>
  <c r="AE21" i="1"/>
  <c r="AD21" i="1"/>
  <c r="AC21" i="1"/>
  <c r="Y21" i="1"/>
  <c r="U21" i="1"/>
  <c r="W21" i="1" s="1"/>
  <c r="X21" i="1" s="1"/>
  <c r="N21" i="1"/>
  <c r="P21" i="1" s="1"/>
  <c r="Q21" i="1" s="1"/>
  <c r="E21" i="1"/>
  <c r="G21" i="1" s="1"/>
  <c r="H21" i="1" s="1"/>
  <c r="AE20" i="1"/>
  <c r="AD20" i="1"/>
  <c r="AC20" i="1"/>
  <c r="Y20" i="1"/>
  <c r="U20" i="1"/>
  <c r="W20" i="1" s="1"/>
  <c r="X20" i="1" s="1"/>
  <c r="N20" i="1"/>
  <c r="P20" i="1" s="1"/>
  <c r="Q20" i="1" s="1"/>
  <c r="E20" i="1"/>
  <c r="G20" i="1" s="1"/>
  <c r="H20" i="1" s="1"/>
  <c r="AE19" i="1"/>
  <c r="AD19" i="1"/>
  <c r="AC19" i="1"/>
  <c r="Y19" i="1"/>
  <c r="U19" i="1"/>
  <c r="W19" i="1" s="1"/>
  <c r="X19" i="1" s="1"/>
  <c r="N19" i="1"/>
  <c r="P19" i="1" s="1"/>
  <c r="Q19" i="1" s="1"/>
  <c r="E19" i="1"/>
  <c r="G19" i="1" s="1"/>
  <c r="H19" i="1" s="1"/>
  <c r="AE18" i="1"/>
  <c r="AD18" i="1"/>
  <c r="AC18" i="1"/>
  <c r="Y18" i="1"/>
  <c r="U18" i="1"/>
  <c r="V18" i="1" s="1"/>
  <c r="X18" i="1" s="1"/>
  <c r="N18" i="1"/>
  <c r="O18" i="1" s="1"/>
  <c r="Q18" i="1" s="1"/>
  <c r="E18" i="1"/>
  <c r="F18" i="1" s="1"/>
  <c r="H18" i="1" s="1"/>
  <c r="AE17" i="1"/>
  <c r="AD17" i="1"/>
  <c r="AC17" i="1"/>
  <c r="Y17" i="1"/>
  <c r="U17" i="1"/>
  <c r="V17" i="1" s="1"/>
  <c r="X17" i="1" s="1"/>
  <c r="N17" i="1"/>
  <c r="O17" i="1" s="1"/>
  <c r="Q17" i="1" s="1"/>
  <c r="E17" i="1"/>
  <c r="F17" i="1" s="1"/>
  <c r="H17" i="1" s="1"/>
  <c r="AE16" i="1"/>
  <c r="AD16" i="1"/>
  <c r="AC16" i="1"/>
  <c r="Y16" i="1"/>
  <c r="U16" i="1"/>
  <c r="W16" i="1" s="1"/>
  <c r="X16" i="1" s="1"/>
  <c r="N16" i="1"/>
  <c r="P16" i="1" s="1"/>
  <c r="Q16" i="1" s="1"/>
  <c r="E16" i="1"/>
  <c r="G16" i="1" s="1"/>
  <c r="H16" i="1" s="1"/>
  <c r="AE15" i="1"/>
  <c r="AD15" i="1"/>
  <c r="AC15" i="1"/>
  <c r="Y15" i="1"/>
  <c r="U15" i="1"/>
  <c r="V15" i="1" s="1"/>
  <c r="X15" i="1" s="1"/>
  <c r="N15" i="1"/>
  <c r="O15" i="1" s="1"/>
  <c r="Q15" i="1" s="1"/>
  <c r="E15" i="1"/>
  <c r="F15" i="1" s="1"/>
  <c r="H15" i="1" s="1"/>
  <c r="AE14" i="1"/>
  <c r="AD14" i="1"/>
  <c r="AC14" i="1"/>
  <c r="Y14" i="1"/>
  <c r="U14" i="1"/>
  <c r="V14" i="1" s="1"/>
  <c r="X14" i="1" s="1"/>
  <c r="N14" i="1"/>
  <c r="O14" i="1" s="1"/>
  <c r="Q14" i="1" s="1"/>
  <c r="E14" i="1"/>
  <c r="F14" i="1" s="1"/>
  <c r="H14" i="1" s="1"/>
  <c r="AE13" i="1"/>
  <c r="AD13" i="1"/>
  <c r="AC13" i="1"/>
  <c r="Y13" i="1"/>
  <c r="U13" i="1"/>
  <c r="V13" i="1" s="1"/>
  <c r="X13" i="1" s="1"/>
  <c r="N13" i="1"/>
  <c r="O13" i="1" s="1"/>
  <c r="Q13" i="1" s="1"/>
  <c r="E13" i="1"/>
  <c r="F13" i="1" s="1"/>
  <c r="H13" i="1" s="1"/>
  <c r="AE12" i="1"/>
  <c r="AD12" i="1"/>
  <c r="AC12" i="1"/>
  <c r="Y12" i="1"/>
  <c r="U12" i="1"/>
  <c r="V12" i="1" s="1"/>
  <c r="X12" i="1" s="1"/>
  <c r="N12" i="1"/>
  <c r="O12" i="1" s="1"/>
  <c r="Q12" i="1" s="1"/>
  <c r="E12" i="1"/>
  <c r="F12" i="1" s="1"/>
  <c r="H12" i="1" s="1"/>
  <c r="AE11" i="1"/>
  <c r="AD11" i="1"/>
  <c r="AC11" i="1"/>
  <c r="Y11" i="1"/>
  <c r="U11" i="1"/>
  <c r="V11" i="1" s="1"/>
  <c r="X11" i="1" s="1"/>
  <c r="N11" i="1"/>
  <c r="O11" i="1" s="1"/>
  <c r="Q11" i="1" s="1"/>
  <c r="E11" i="1"/>
  <c r="F11" i="1" s="1"/>
  <c r="H11" i="1" s="1"/>
  <c r="AE10" i="1"/>
  <c r="AE42" i="1" s="1"/>
  <c r="AD10" i="1"/>
  <c r="AC10" i="1"/>
  <c r="AC42" i="1" s="1"/>
  <c r="Y10" i="1"/>
  <c r="U10" i="1"/>
  <c r="V10" i="1" s="1"/>
  <c r="X10" i="1" s="1"/>
  <c r="N10" i="1"/>
  <c r="O10" i="1" s="1"/>
  <c r="Q10" i="1" s="1"/>
  <c r="E10" i="1"/>
  <c r="F10" i="1" s="1"/>
  <c r="H10" i="1" s="1"/>
  <c r="AI24" i="1" l="1"/>
  <c r="AK24" i="1" s="1"/>
  <c r="AL24" i="1" s="1"/>
  <c r="AF12" i="1"/>
  <c r="AG12" i="1" s="1"/>
  <c r="AH12" i="1" s="1"/>
  <c r="AF20" i="1"/>
  <c r="AG20" i="1" s="1"/>
  <c r="AH20" i="1" s="1"/>
  <c r="AI34" i="1"/>
  <c r="AK34" i="1" s="1"/>
  <c r="AL34" i="1" s="1"/>
  <c r="AF16" i="1"/>
  <c r="AG16" i="1" s="1"/>
  <c r="AH16" i="1" s="1"/>
  <c r="AI31" i="1"/>
  <c r="AK31" i="1" s="1"/>
  <c r="AL31" i="1" s="1"/>
  <c r="AI13" i="1"/>
  <c r="AJ13" i="1" s="1"/>
  <c r="AL13" i="1" s="1"/>
  <c r="AI17" i="1"/>
  <c r="AJ17" i="1" s="1"/>
  <c r="AL17" i="1" s="1"/>
  <c r="AF23" i="1"/>
  <c r="AG23" i="1" s="1"/>
  <c r="AH23" i="1" s="1"/>
  <c r="AF25" i="1"/>
  <c r="AG25" i="1" s="1"/>
  <c r="AH25" i="1" s="1"/>
  <c r="AF27" i="1"/>
  <c r="AG27" i="1" s="1"/>
  <c r="AH27" i="1" s="1"/>
  <c r="AF29" i="1"/>
  <c r="AG29" i="1" s="1"/>
  <c r="AH29" i="1" s="1"/>
  <c r="AI37" i="1"/>
  <c r="AJ37" i="1" s="1"/>
  <c r="AL37" i="1" s="1"/>
  <c r="AF38" i="1"/>
  <c r="AG38" i="1" s="1"/>
  <c r="AH38" i="1" s="1"/>
  <c r="AI11" i="1"/>
  <c r="AJ11" i="1" s="1"/>
  <c r="AL11" i="1" s="1"/>
  <c r="AF14" i="1"/>
  <c r="AG14" i="1" s="1"/>
  <c r="AH14" i="1" s="1"/>
  <c r="AI15" i="1"/>
  <c r="AJ15" i="1" s="1"/>
  <c r="AL15" i="1" s="1"/>
  <c r="AF18" i="1"/>
  <c r="AG18" i="1" s="1"/>
  <c r="AH18" i="1" s="1"/>
  <c r="AI19" i="1"/>
  <c r="AK19" i="1" s="1"/>
  <c r="AL19" i="1" s="1"/>
  <c r="AF21" i="1"/>
  <c r="AG21" i="1" s="1"/>
  <c r="AH21" i="1" s="1"/>
  <c r="AI22" i="1"/>
  <c r="AK22" i="1" s="1"/>
  <c r="AL22" i="1" s="1"/>
  <c r="AI26" i="1"/>
  <c r="AK26" i="1" s="1"/>
  <c r="AL26" i="1" s="1"/>
  <c r="AI30" i="1"/>
  <c r="AK30" i="1" s="1"/>
  <c r="AL30" i="1" s="1"/>
  <c r="AF40" i="1"/>
  <c r="AG40" i="1" s="1"/>
  <c r="AH40" i="1" s="1"/>
  <c r="AI28" i="1"/>
  <c r="AK28" i="1" s="1"/>
  <c r="AL28" i="1" s="1"/>
  <c r="AI35" i="1"/>
  <c r="AK35" i="1" s="1"/>
  <c r="AL35" i="1" s="1"/>
  <c r="AI36" i="1"/>
  <c r="AK36" i="1" s="1"/>
  <c r="AL36" i="1" s="1"/>
  <c r="AI29" i="1"/>
  <c r="AK29" i="1" s="1"/>
  <c r="AL29" i="1" s="1"/>
  <c r="AF32" i="1"/>
  <c r="AG32" i="1" s="1"/>
  <c r="AH32" i="1" s="1"/>
  <c r="AI10" i="1"/>
  <c r="AJ10" i="1" s="1"/>
  <c r="AL10" i="1" s="1"/>
  <c r="AF11" i="1"/>
  <c r="AG11" i="1" s="1"/>
  <c r="AH11" i="1" s="1"/>
  <c r="AI12" i="1"/>
  <c r="AJ12" i="1" s="1"/>
  <c r="AL12" i="1" s="1"/>
  <c r="AF13" i="1"/>
  <c r="AG13" i="1" s="1"/>
  <c r="AH13" i="1" s="1"/>
  <c r="AI14" i="1"/>
  <c r="AJ14" i="1" s="1"/>
  <c r="AL14" i="1" s="1"/>
  <c r="AF15" i="1"/>
  <c r="AG15" i="1" s="1"/>
  <c r="AH15" i="1" s="1"/>
  <c r="AI16" i="1"/>
  <c r="AK16" i="1" s="1"/>
  <c r="AL16" i="1" s="1"/>
  <c r="AF17" i="1"/>
  <c r="AG17" i="1" s="1"/>
  <c r="AH17" i="1" s="1"/>
  <c r="AI18" i="1"/>
  <c r="AJ18" i="1" s="1"/>
  <c r="AL18" i="1" s="1"/>
  <c r="AF19" i="1"/>
  <c r="AG19" i="1" s="1"/>
  <c r="AH19" i="1" s="1"/>
  <c r="AI20" i="1"/>
  <c r="AK20" i="1" s="1"/>
  <c r="AL20" i="1" s="1"/>
  <c r="AI21" i="1"/>
  <c r="AK21" i="1" s="1"/>
  <c r="AL21" i="1" s="1"/>
  <c r="Y42" i="1"/>
  <c r="AD42" i="1"/>
  <c r="AF10" i="1"/>
  <c r="AG10" i="1" s="1"/>
  <c r="AH10" i="1" s="1"/>
  <c r="AF22" i="1"/>
  <c r="AG22" i="1" s="1"/>
  <c r="AH22" i="1" s="1"/>
  <c r="AI23" i="1"/>
  <c r="AK23" i="1" s="1"/>
  <c r="AL23" i="1" s="1"/>
  <c r="AF24" i="1"/>
  <c r="AG24" i="1" s="1"/>
  <c r="AH24" i="1" s="1"/>
  <c r="AI25" i="1"/>
  <c r="AK25" i="1" s="1"/>
  <c r="AL25" i="1" s="1"/>
  <c r="AF26" i="1"/>
  <c r="AG26" i="1" s="1"/>
  <c r="AH26" i="1" s="1"/>
  <c r="AI27" i="1"/>
  <c r="AK27" i="1" s="1"/>
  <c r="AL27" i="1" s="1"/>
  <c r="AF28" i="1"/>
  <c r="AG28" i="1" s="1"/>
  <c r="AH28" i="1" s="1"/>
  <c r="AF30" i="1"/>
  <c r="AG30" i="1" s="1"/>
  <c r="AH30" i="1" s="1"/>
  <c r="AI32" i="1"/>
  <c r="AK32" i="1" s="1"/>
  <c r="AL32" i="1" s="1"/>
  <c r="AI33" i="1"/>
  <c r="AK33" i="1" s="1"/>
  <c r="AL33" i="1" s="1"/>
  <c r="AF33" i="1"/>
  <c r="AG33" i="1" s="1"/>
  <c r="AH33" i="1" s="1"/>
  <c r="AF31" i="1"/>
  <c r="AG31" i="1" s="1"/>
  <c r="AH31" i="1" s="1"/>
  <c r="AF35" i="1"/>
  <c r="AG35" i="1" s="1"/>
  <c r="AH35" i="1" s="1"/>
  <c r="AF37" i="1"/>
  <c r="AG37" i="1" s="1"/>
  <c r="AH37" i="1" s="1"/>
  <c r="AF34" i="1"/>
  <c r="AG34" i="1" s="1"/>
  <c r="AH34" i="1" s="1"/>
  <c r="AF36" i="1"/>
  <c r="AG36" i="1" s="1"/>
  <c r="AH36" i="1" s="1"/>
  <c r="AI38" i="1"/>
  <c r="AK38" i="1" s="1"/>
  <c r="AL38" i="1" s="1"/>
  <c r="AF39" i="1"/>
  <c r="AG39" i="1" s="1"/>
  <c r="AH39" i="1" s="1"/>
  <c r="AI40" i="1"/>
  <c r="AK40" i="1" s="1"/>
  <c r="AL40" i="1" s="1"/>
  <c r="AF41" i="1"/>
  <c r="AG41" i="1" s="1"/>
  <c r="AH41" i="1" s="1"/>
</calcChain>
</file>

<file path=xl/sharedStrings.xml><?xml version="1.0" encoding="utf-8"?>
<sst xmlns="http://schemas.openxmlformats.org/spreadsheetml/2006/main" count="126" uniqueCount="90">
  <si>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01.07.2020</t>
  </si>
  <si>
    <t>тыс.руб.</t>
  </si>
  <si>
    <t>P1</t>
  </si>
  <si>
    <t>P2</t>
  </si>
  <si>
    <t>P3</t>
  </si>
  <si>
    <t>P4</t>
  </si>
  <si>
    <t>P5.1</t>
  </si>
  <si>
    <t>P5.2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</si>
  <si>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</si>
  <si>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</si>
  <si>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</si>
  <si>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</si>
  <si>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</si>
  <si>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</si>
  <si>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</si>
  <si>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</si>
  <si>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</si>
  <si>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</si>
  <si>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</si>
  <si>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</si>
  <si>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</si>
  <si>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</si>
  <si>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</si>
  <si>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</si>
  <si>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</si>
  <si>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</si>
  <si>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</si>
  <si>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</si>
  <si>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</si>
  <si>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</si>
  <si>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</si>
  <si>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</si>
  <si>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</si>
  <si>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</si>
  <si>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</si>
  <si>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</si>
  <si>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</si>
  <si>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</si>
  <si>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</si>
  <si>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</si>
  <si>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</si>
  <si>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</si>
  <si>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</si>
  <si>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</si>
  <si>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</si>
  <si>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</si>
  <si>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</si>
  <si>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</si>
  <si>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</si>
  <si>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</si>
  <si>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</si>
  <si>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</si>
  <si>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</si>
  <si>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</si>
  <si>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</si>
  <si>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</si>
  <si>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</si>
  <si>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 xml:space="preserve">1. г.Брянск </t>
  </si>
  <si>
    <t>3. г.Клинцы</t>
  </si>
  <si>
    <t>4. г.Новозыбков</t>
  </si>
  <si>
    <t>5. г.Сельцо</t>
  </si>
  <si>
    <t>34. г.Фокино</t>
  </si>
  <si>
    <t>36. г.Стародуб</t>
  </si>
  <si>
    <t>6. Брасовский р-н</t>
  </si>
  <si>
    <t>7. Брянский р-н</t>
  </si>
  <si>
    <t>8. Выгоничский р-н</t>
  </si>
  <si>
    <t>9. Гордеевский р-н</t>
  </si>
  <si>
    <t>10. Дубровский р-н</t>
  </si>
  <si>
    <t>2. Дятьковский р-н</t>
  </si>
  <si>
    <t>11. Жирятинский р-н</t>
  </si>
  <si>
    <t>12. Жуковский р-н</t>
  </si>
  <si>
    <t>13. Злынковский р-н</t>
  </si>
  <si>
    <t>14. Карачевский р-н</t>
  </si>
  <si>
    <t>15. Клетнянский р-н</t>
  </si>
  <si>
    <t>16. Климовский р-н</t>
  </si>
  <si>
    <t>17. Клинцовский р-н</t>
  </si>
  <si>
    <t>18. Комаричский р-н</t>
  </si>
  <si>
    <t>19. Красногорский р-н</t>
  </si>
  <si>
    <t>20. Мглинский р-н</t>
  </si>
  <si>
    <t>21. Навлинский р-н</t>
  </si>
  <si>
    <t>23. Погарский р-н</t>
  </si>
  <si>
    <t>24. Почепский р-н</t>
  </si>
  <si>
    <t>25. Рогнединский р-н</t>
  </si>
  <si>
    <t>26. Севский р-н</t>
  </si>
  <si>
    <t>27. Стародубский р-н</t>
  </si>
  <si>
    <t>28. Суземский р-н</t>
  </si>
  <si>
    <t>29. Суражский р-н</t>
  </si>
  <si>
    <t>30. Трубчевский р-н</t>
  </si>
  <si>
    <t>31. Унечский р-н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</si>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</sst>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_р_._-;\-* #,##0_р_._-;_-* &quot;-&quot;??_р_._-;_-@_-"/>
    <numFmt numFmtId="168" formatCode="_-* #,##0.0_р_._-;\-* #,##0.0_р_._-;_-* &quot;-&quot;??_р_._-;_-@_-"/>
    <numFmt numFmtId="169" formatCode="#,##0.0"/>
    <numFmt numFmtId="170" formatCode="#,##0_ ;[Red]\-#,##0\ "/>
    <numFmt numFmtId="171" formatCode="0.000"/>
    <numFmt numFmtId="172" formatCode="0.0000"/>
    <numFmt numFmtId="173" formatCode="0.0_ ;[Red]\-0.0\ 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Helv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0" borderId="0" xfId="0" applyFill="1"/>
    <xf numFmtId="165" fontId="0" fillId="0" borderId="0" xfId="0" applyNumberFormat="1" applyFill="1"/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/>
    <xf numFmtId="0" fontId="6" fillId="7" borderId="11" xfId="0" applyFont="1" applyFill="1" applyBorder="1" applyAlignment="1"/>
    <xf numFmtId="0" fontId="6" fillId="7" borderId="12" xfId="0" applyFont="1" applyFill="1" applyBorder="1" applyAlignment="1"/>
    <xf numFmtId="0" fontId="2" fillId="0" borderId="9" xfId="0" applyFont="1" applyBorder="1" applyAlignment="1">
      <alignment horizontal="center"/>
    </xf>
    <xf numFmtId="0" fontId="6" fillId="7" borderId="14" xfId="0" applyFont="1" applyFill="1" applyBorder="1" applyAlignment="1"/>
    <xf numFmtId="0" fontId="2" fillId="8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1" xfId="0" applyBorder="1"/>
    <xf numFmtId="0" fontId="0" fillId="0" borderId="22" xfId="0" applyFill="1" applyBorder="1"/>
    <xf numFmtId="0" fontId="0" fillId="0" borderId="0" xfId="0" applyFill="1" applyBorder="1"/>
    <xf numFmtId="166" fontId="0" fillId="0" borderId="0" xfId="0" applyNumberFormat="1" applyBorder="1"/>
    <xf numFmtId="0" fontId="11" fillId="11" borderId="23" xfId="0" applyFont="1" applyFill="1" applyBorder="1" applyAlignment="1">
      <alignment horizontal="center"/>
    </xf>
    <xf numFmtId="0" fontId="11" fillId="11" borderId="18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6" fillId="11" borderId="18" xfId="0" applyFont="1" applyFill="1" applyBorder="1" applyAlignment="1">
      <alignment horizontal="center"/>
    </xf>
    <xf numFmtId="0" fontId="2" fillId="0" borderId="25" xfId="0" applyFont="1" applyBorder="1"/>
    <xf numFmtId="166" fontId="2" fillId="0" borderId="26" xfId="1" applyNumberFormat="1" applyFont="1" applyFill="1" applyBorder="1"/>
    <xf numFmtId="165" fontId="6" fillId="0" borderId="26" xfId="1" applyNumberFormat="1" applyFont="1" applyBorder="1"/>
    <xf numFmtId="167" fontId="2" fillId="0" borderId="27" xfId="1" applyNumberFormat="1" applyFont="1" applyBorder="1"/>
    <xf numFmtId="167" fontId="2" fillId="0" borderId="9" xfId="1" applyNumberFormat="1" applyFont="1" applyBorder="1"/>
    <xf numFmtId="168" fontId="6" fillId="0" borderId="28" xfId="1" applyNumberFormat="1" applyFont="1" applyBorder="1"/>
    <xf numFmtId="165" fontId="2" fillId="0" borderId="26" xfId="1" applyNumberFormat="1" applyFont="1" applyFill="1" applyBorder="1"/>
    <xf numFmtId="4" fontId="2" fillId="0" borderId="27" xfId="1" applyNumberFormat="1" applyFont="1" applyFill="1" applyBorder="1"/>
    <xf numFmtId="166" fontId="2" fillId="2" borderId="26" xfId="1" applyNumberFormat="1" applyFont="1" applyFill="1" applyBorder="1"/>
    <xf numFmtId="165" fontId="6" fillId="0" borderId="26" xfId="1" applyNumberFormat="1" applyFont="1" applyFill="1" applyBorder="1"/>
    <xf numFmtId="166" fontId="2" fillId="0" borderId="29" xfId="1" applyNumberFormat="1" applyFont="1" applyFill="1" applyBorder="1"/>
    <xf numFmtId="169" fontId="2" fillId="0" borderId="27" xfId="1" applyNumberFormat="1" applyFont="1" applyFill="1" applyBorder="1"/>
    <xf numFmtId="170" fontId="2" fillId="0" borderId="9" xfId="1" applyNumberFormat="1" applyFont="1" applyFill="1" applyBorder="1"/>
    <xf numFmtId="166" fontId="2" fillId="0" borderId="9" xfId="1" applyNumberFormat="1" applyFont="1" applyFill="1" applyBorder="1"/>
    <xf numFmtId="166" fontId="2" fillId="0" borderId="9" xfId="1" applyNumberFormat="1" applyFont="1" applyBorder="1"/>
    <xf numFmtId="171" fontId="6" fillId="0" borderId="9" xfId="1" applyNumberFormat="1" applyFont="1" applyBorder="1"/>
    <xf numFmtId="168" fontId="2" fillId="0" borderId="27" xfId="1" applyNumberFormat="1" applyFont="1" applyFill="1" applyBorder="1"/>
    <xf numFmtId="167" fontId="2" fillId="0" borderId="9" xfId="1" applyNumberFormat="1" applyFont="1" applyFill="1" applyBorder="1"/>
    <xf numFmtId="168" fontId="6" fillId="0" borderId="28" xfId="1" applyNumberFormat="1" applyFont="1" applyFill="1" applyBorder="1"/>
    <xf numFmtId="172" fontId="6" fillId="0" borderId="9" xfId="1" applyNumberFormat="1" applyFont="1" applyBorder="1"/>
    <xf numFmtId="168" fontId="2" fillId="0" borderId="27" xfId="1" applyNumberFormat="1" applyFont="1" applyBorder="1"/>
    <xf numFmtId="173" fontId="6" fillId="0" borderId="9" xfId="1" applyNumberFormat="1" applyFont="1" applyBorder="1"/>
    <xf numFmtId="0" fontId="2" fillId="0" borderId="31" xfId="0" applyFont="1" applyBorder="1"/>
    <xf numFmtId="167" fontId="2" fillId="0" borderId="27" xfId="1" applyNumberFormat="1" applyFont="1" applyFill="1" applyBorder="1"/>
    <xf numFmtId="166" fontId="2" fillId="0" borderId="30" xfId="1" applyNumberFormat="1" applyFont="1" applyFill="1" applyBorder="1"/>
    <xf numFmtId="172" fontId="6" fillId="0" borderId="9" xfId="1" applyNumberFormat="1" applyFont="1" applyFill="1" applyBorder="1"/>
    <xf numFmtId="171" fontId="6" fillId="0" borderId="9" xfId="1" applyNumberFormat="1" applyFont="1" applyFill="1" applyBorder="1"/>
    <xf numFmtId="0" fontId="2" fillId="0" borderId="31" xfId="0" applyFont="1" applyFill="1" applyBorder="1"/>
    <xf numFmtId="168" fontId="2" fillId="0" borderId="9" xfId="1" applyNumberFormat="1" applyFont="1" applyFill="1" applyBorder="1"/>
    <xf numFmtId="173" fontId="6" fillId="0" borderId="9" xfId="1" applyNumberFormat="1" applyFont="1" applyFill="1" applyBorder="1"/>
    <xf numFmtId="166" fontId="2" fillId="0" borderId="26" xfId="1" applyNumberFormat="1" applyFont="1" applyBorder="1"/>
    <xf numFmtId="165" fontId="2" fillId="0" borderId="26" xfId="1" applyNumberFormat="1" applyFont="1" applyBorder="1"/>
    <xf numFmtId="166" fontId="2" fillId="0" borderId="30" xfId="1" applyNumberFormat="1" applyFont="1" applyBorder="1"/>
    <xf numFmtId="171" fontId="6" fillId="2" borderId="9" xfId="1" applyNumberFormat="1" applyFont="1" applyFill="1" applyBorder="1"/>
    <xf numFmtId="166" fontId="2" fillId="0" borderId="32" xfId="1" applyNumberFormat="1" applyFont="1" applyBorder="1"/>
    <xf numFmtId="0" fontId="2" fillId="12" borderId="31" xfId="0" applyFont="1" applyFill="1" applyBorder="1"/>
    <xf numFmtId="166" fontId="2" fillId="12" borderId="26" xfId="1" applyNumberFormat="1" applyFont="1" applyFill="1" applyBorder="1"/>
    <xf numFmtId="165" fontId="6" fillId="12" borderId="26" xfId="1" applyNumberFormat="1" applyFont="1" applyFill="1" applyBorder="1"/>
    <xf numFmtId="167" fontId="2" fillId="12" borderId="27" xfId="1" applyNumberFormat="1" applyFont="1" applyFill="1" applyBorder="1"/>
    <xf numFmtId="167" fontId="2" fillId="12" borderId="9" xfId="1" applyNumberFormat="1" applyFont="1" applyFill="1" applyBorder="1"/>
    <xf numFmtId="168" fontId="6" fillId="12" borderId="28" xfId="1" applyNumberFormat="1" applyFont="1" applyFill="1" applyBorder="1"/>
    <xf numFmtId="165" fontId="2" fillId="12" borderId="26" xfId="1" applyNumberFormat="1" applyFont="1" applyFill="1" applyBorder="1"/>
    <xf numFmtId="4" fontId="2" fillId="12" borderId="27" xfId="1" applyNumberFormat="1" applyFont="1" applyFill="1" applyBorder="1"/>
    <xf numFmtId="166" fontId="2" fillId="12" borderId="13" xfId="1" applyNumberFormat="1" applyFont="1" applyFill="1" applyBorder="1"/>
    <xf numFmtId="169" fontId="2" fillId="12" borderId="27" xfId="1" applyNumberFormat="1" applyFont="1" applyFill="1" applyBorder="1"/>
    <xf numFmtId="166" fontId="2" fillId="12" borderId="9" xfId="1" applyNumberFormat="1" applyFont="1" applyFill="1" applyBorder="1"/>
    <xf numFmtId="171" fontId="6" fillId="12" borderId="9" xfId="1" applyNumberFormat="1" applyFont="1" applyFill="1" applyBorder="1"/>
    <xf numFmtId="168" fontId="2" fillId="12" borderId="27" xfId="1" applyNumberFormat="1" applyFont="1" applyFill="1" applyBorder="1"/>
    <xf numFmtId="168" fontId="2" fillId="12" borderId="9" xfId="1" applyNumberFormat="1" applyFont="1" applyFill="1" applyBorder="1"/>
    <xf numFmtId="172" fontId="6" fillId="12" borderId="9" xfId="1" applyNumberFormat="1" applyFont="1" applyFill="1" applyBorder="1"/>
    <xf numFmtId="173" fontId="6" fillId="12" borderId="9" xfId="1" applyNumberFormat="1" applyFont="1" applyFill="1" applyBorder="1"/>
    <xf numFmtId="166" fontId="2" fillId="12" borderId="30" xfId="1" applyNumberFormat="1" applyFont="1" applyFill="1" applyBorder="1"/>
    <xf numFmtId="0" fontId="6" fillId="11" borderId="33" xfId="0" applyFont="1" applyFill="1" applyBorder="1" applyProtection="1"/>
    <xf numFmtId="167" fontId="6" fillId="11" borderId="34" xfId="1" applyNumberFormat="1" applyFont="1" applyFill="1" applyBorder="1" applyAlignment="1">
      <alignment horizontal="center"/>
    </xf>
    <xf numFmtId="167" fontId="6" fillId="11" borderId="35" xfId="1" applyNumberFormat="1" applyFont="1" applyFill="1" applyBorder="1" applyAlignment="1">
      <alignment horizontal="center"/>
    </xf>
    <xf numFmtId="167" fontId="6" fillId="11" borderId="36" xfId="1" applyNumberFormat="1" applyFont="1" applyFill="1" applyBorder="1" applyAlignment="1">
      <alignment horizontal="center"/>
    </xf>
    <xf numFmtId="168" fontId="6" fillId="11" borderId="37" xfId="1" applyNumberFormat="1" applyFont="1" applyFill="1" applyBorder="1" applyAlignment="1">
      <alignment horizontal="center"/>
    </xf>
    <xf numFmtId="167" fontId="6" fillId="11" borderId="38" xfId="1" applyNumberFormat="1" applyFont="1" applyFill="1" applyBorder="1" applyAlignment="1">
      <alignment horizontal="center"/>
    </xf>
    <xf numFmtId="167" fontId="6" fillId="11" borderId="37" xfId="1" applyNumberFormat="1" applyFont="1" applyFill="1" applyBorder="1" applyAlignment="1">
      <alignment horizontal="center"/>
    </xf>
    <xf numFmtId="164" fontId="3" fillId="0" borderId="0" xfId="1" applyFont="1" applyAlignment="1">
      <alignment horizontal="center" wrapText="1"/>
    </xf>
    <xf numFmtId="164" fontId="3" fillId="0" borderId="1" xfId="1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5">
    <cellStyle name="Обычный" xfId="0" builtinId="0"/>
    <cellStyle name="Процентный 2" xfId="3"/>
    <cellStyle name="Стиль 1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3"/>
  <sheetViews>
    <sheetView tabSelected="1" zoomScale="70" zoomScaleNormal="70" zoomScaleSheetLayoutView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Q14" sqref="AQ14"/>
    </sheetView>
  </sheetViews>
  <sheetFormatPr defaultColWidth="9.109375" defaultRowHeight="13.2" x14ac:dyDescent="0.25"/>
  <cols>
    <col min="1" max="1" width="21.441406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29" width="12.88671875" customWidth="1"/>
    <col min="30" max="30" width="13.3320312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39" width="39.5546875" customWidth="1"/>
    <col min="40" max="40" width="16.88671875" customWidth="1"/>
    <col min="41" max="41" width="21.109375" customWidth="1"/>
    <col min="42" max="42" width="20.44140625" customWidth="1"/>
    <col min="43" max="43" width="31.5546875" customWidth="1"/>
    <col min="44" max="44" width="16.88671875" customWidth="1"/>
    <col min="45" max="45" width="24" customWidth="1"/>
    <col min="46" max="46" width="18.5546875" customWidth="1"/>
    <col min="47" max="16384" width="9.109375" style="6"/>
  </cols>
  <sheetData>
    <row r="1" spans="1:46" s="5" customFormat="1" ht="16.5" customHeight="1" x14ac:dyDescent="0.25">
      <c r="A1" s="1"/>
      <c r="B1" s="95" t="s">
        <v>0</v>
      </c>
      <c r="C1" s="95"/>
      <c r="D1" s="95"/>
      <c r="E1" s="95"/>
      <c r="F1" s="95"/>
      <c r="G1" s="95"/>
      <c r="H1" s="95"/>
      <c r="I1" s="2"/>
      <c r="J1" s="2"/>
      <c r="K1" s="2"/>
      <c r="L1" s="2"/>
      <c r="M1" s="2"/>
      <c r="N1" s="1"/>
      <c r="O1" s="1"/>
      <c r="P1" s="1"/>
      <c r="Q1" s="1"/>
      <c r="R1" s="2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4"/>
      <c r="AN1" s="4"/>
      <c r="AO1" s="3"/>
      <c r="AP1" s="1"/>
      <c r="AQ1" s="4"/>
      <c r="AR1" s="4"/>
      <c r="AS1" s="3"/>
      <c r="AT1" s="1"/>
    </row>
    <row r="2" spans="1:46" ht="12.75" hidden="1" customHeight="1" x14ac:dyDescent="0.25">
      <c r="B2" s="95"/>
      <c r="C2" s="95"/>
      <c r="D2" s="95"/>
      <c r="E2" s="95"/>
      <c r="F2" s="95"/>
      <c r="G2" s="95"/>
      <c r="H2" s="95"/>
    </row>
    <row r="3" spans="1:46" ht="13.8" thickBot="1" x14ac:dyDescent="0.3">
      <c r="B3" s="96"/>
      <c r="C3" s="96"/>
      <c r="D3" s="96"/>
      <c r="E3" s="96"/>
      <c r="F3" s="96"/>
      <c r="G3" s="96"/>
      <c r="H3" s="96"/>
      <c r="I3" s="7"/>
      <c r="J3" s="7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E3" s="7"/>
      <c r="AM3" s="7"/>
    </row>
    <row r="4" spans="1:46" ht="13.8" thickTop="1" x14ac:dyDescent="0.25">
      <c r="A4" s="97" t="s">
        <v>1</v>
      </c>
      <c r="B4" s="100"/>
      <c r="C4" s="101"/>
      <c r="D4" s="101"/>
      <c r="E4" s="101"/>
      <c r="F4" s="101"/>
      <c r="G4" s="101"/>
      <c r="H4" s="102"/>
      <c r="I4" s="103"/>
      <c r="J4" s="104"/>
      <c r="K4" s="104"/>
      <c r="L4" s="104"/>
      <c r="M4" s="104"/>
      <c r="N4" s="104"/>
      <c r="O4" s="104"/>
      <c r="P4" s="104"/>
      <c r="Q4" s="105"/>
      <c r="R4" s="103"/>
      <c r="S4" s="104"/>
      <c r="T4" s="104"/>
      <c r="U4" s="104"/>
      <c r="V4" s="104"/>
      <c r="W4" s="104"/>
      <c r="X4" s="105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6"/>
      <c r="AM4" s="104"/>
      <c r="AN4" s="104"/>
      <c r="AO4" s="104"/>
      <c r="AP4" s="106"/>
      <c r="AQ4" s="104"/>
      <c r="AR4" s="104"/>
      <c r="AS4" s="104"/>
      <c r="AT4" s="106"/>
    </row>
    <row r="5" spans="1:46" x14ac:dyDescent="0.25">
      <c r="A5" s="98"/>
      <c r="B5" s="107"/>
      <c r="C5" s="108"/>
      <c r="D5" s="108"/>
      <c r="E5" s="9" t="s">
        <v>2</v>
      </c>
      <c r="F5" s="10"/>
      <c r="G5" s="11"/>
      <c r="H5" s="12"/>
      <c r="I5" s="109"/>
      <c r="J5" s="108"/>
      <c r="K5" s="108"/>
      <c r="L5" s="13"/>
      <c r="M5" s="13"/>
      <c r="N5" s="9" t="s">
        <v>3</v>
      </c>
      <c r="O5" s="10"/>
      <c r="P5" s="11"/>
      <c r="Q5" s="12"/>
      <c r="R5" s="109"/>
      <c r="S5" s="108"/>
      <c r="T5" s="108"/>
      <c r="U5" s="9" t="s">
        <v>4</v>
      </c>
      <c r="V5" s="10"/>
      <c r="W5" s="11"/>
      <c r="X5" s="12"/>
      <c r="Y5" s="110"/>
      <c r="Z5" s="108"/>
      <c r="AA5" s="108"/>
      <c r="AB5" s="13"/>
      <c r="AC5" s="13"/>
      <c r="AD5" s="13"/>
      <c r="AE5" s="13"/>
      <c r="AF5" s="13"/>
      <c r="AG5" s="13"/>
      <c r="AH5" s="13"/>
      <c r="AI5" s="9" t="s">
        <v>5</v>
      </c>
      <c r="AJ5" s="10"/>
      <c r="AK5" s="11"/>
      <c r="AL5" s="14"/>
      <c r="AM5" s="9" t="s">
        <v>6</v>
      </c>
      <c r="AN5" s="10"/>
      <c r="AO5" s="11"/>
      <c r="AP5" s="14"/>
      <c r="AQ5" s="9" t="s">
        <v>7</v>
      </c>
      <c r="AR5" s="10"/>
      <c r="AS5" s="11"/>
      <c r="AT5" s="14"/>
    </row>
    <row r="6" spans="1:46" ht="159.75" customHeight="1" thickBot="1" x14ac:dyDescent="0.3">
      <c r="A6" s="98"/>
      <c r="B6" s="15" t="s">
        <v>8</v>
      </c>
      <c r="C6" s="15" t="s">
        <v>9</v>
      </c>
      <c r="D6" s="15" t="s">
        <v>10</v>
      </c>
      <c r="E6" s="15" t="s">
        <v>11</v>
      </c>
      <c r="F6" s="16" t="s">
        <v>12</v>
      </c>
      <c r="G6" s="16" t="s">
        <v>13</v>
      </c>
      <c r="H6" s="17" t="s">
        <v>14</v>
      </c>
      <c r="I6" s="15" t="s">
        <v>15</v>
      </c>
      <c r="J6" s="15" t="s">
        <v>16</v>
      </c>
      <c r="K6" s="15" t="s">
        <v>17</v>
      </c>
      <c r="L6" s="15" t="s">
        <v>18</v>
      </c>
      <c r="M6" s="15" t="s">
        <v>19</v>
      </c>
      <c r="N6" s="15" t="s">
        <v>20</v>
      </c>
      <c r="O6" s="16" t="s">
        <v>12</v>
      </c>
      <c r="P6" s="16" t="s">
        <v>13</v>
      </c>
      <c r="Q6" s="17" t="s">
        <v>14</v>
      </c>
      <c r="R6" s="15" t="s">
        <v>21</v>
      </c>
      <c r="S6" s="15" t="s">
        <v>22</v>
      </c>
      <c r="T6" s="15" t="s">
        <v>23</v>
      </c>
      <c r="U6" s="15" t="s">
        <v>24</v>
      </c>
      <c r="V6" s="16" t="s">
        <v>12</v>
      </c>
      <c r="W6" s="16" t="s">
        <v>13</v>
      </c>
      <c r="X6" s="17" t="s">
        <v>14</v>
      </c>
      <c r="Y6" s="15" t="s">
        <v>25</v>
      </c>
      <c r="Z6" s="15" t="s">
        <v>26</v>
      </c>
      <c r="AA6" s="15" t="s">
        <v>27</v>
      </c>
      <c r="AB6" s="15" t="s">
        <v>28</v>
      </c>
      <c r="AC6" s="15" t="s">
        <v>29</v>
      </c>
      <c r="AD6" s="15" t="s">
        <v>30</v>
      </c>
      <c r="AE6" s="15" t="s">
        <v>31</v>
      </c>
      <c r="AF6" s="18" t="s">
        <v>32</v>
      </c>
      <c r="AG6" s="18" t="s">
        <v>33</v>
      </c>
      <c r="AH6" s="18" t="s">
        <v>34</v>
      </c>
      <c r="AI6" s="15" t="s">
        <v>35</v>
      </c>
      <c r="AJ6" s="16" t="s">
        <v>12</v>
      </c>
      <c r="AK6" s="16" t="s">
        <v>13</v>
      </c>
      <c r="AL6" s="16" t="s">
        <v>14</v>
      </c>
      <c r="AM6" s="15" t="s">
        <v>36</v>
      </c>
      <c r="AN6" s="16" t="s">
        <v>12</v>
      </c>
      <c r="AO6" s="16" t="s">
        <v>13</v>
      </c>
      <c r="AP6" s="16" t="s">
        <v>14</v>
      </c>
      <c r="AQ6" s="15" t="s">
        <v>37</v>
      </c>
      <c r="AR6" s="16" t="s">
        <v>12</v>
      </c>
      <c r="AS6" s="16" t="s">
        <v>13</v>
      </c>
      <c r="AT6" s="16" t="s">
        <v>14</v>
      </c>
    </row>
    <row r="7" spans="1:46" ht="54" thickTop="1" thickBot="1" x14ac:dyDescent="0.3">
      <c r="A7" s="99"/>
      <c r="B7" s="19" t="s">
        <v>38</v>
      </c>
      <c r="C7" s="19" t="s">
        <v>39</v>
      </c>
      <c r="D7" s="19" t="s">
        <v>40</v>
      </c>
      <c r="E7" s="19" t="s">
        <v>41</v>
      </c>
      <c r="F7" s="19" t="s">
        <v>42</v>
      </c>
      <c r="G7" s="19" t="s">
        <v>42</v>
      </c>
      <c r="H7" s="20">
        <v>1</v>
      </c>
      <c r="I7" s="19" t="s">
        <v>38</v>
      </c>
      <c r="J7" s="19" t="s">
        <v>39</v>
      </c>
      <c r="K7" s="19" t="s">
        <v>40</v>
      </c>
      <c r="L7" s="19" t="s">
        <v>43</v>
      </c>
      <c r="M7" s="19"/>
      <c r="N7" s="19" t="s">
        <v>44</v>
      </c>
      <c r="O7" s="21" t="s">
        <v>42</v>
      </c>
      <c r="P7" s="22" t="s">
        <v>45</v>
      </c>
      <c r="Q7" s="20">
        <v>1</v>
      </c>
      <c r="R7" s="19" t="s">
        <v>38</v>
      </c>
      <c r="S7" s="19" t="s">
        <v>39</v>
      </c>
      <c r="T7" s="19" t="s">
        <v>40</v>
      </c>
      <c r="U7" s="19" t="s">
        <v>46</v>
      </c>
      <c r="V7" s="19" t="s">
        <v>47</v>
      </c>
      <c r="W7" s="19" t="s">
        <v>47</v>
      </c>
      <c r="X7" s="20">
        <v>1</v>
      </c>
      <c r="Y7" s="19" t="s">
        <v>38</v>
      </c>
      <c r="Z7" s="19" t="s">
        <v>39</v>
      </c>
      <c r="AA7" s="19" t="s">
        <v>40</v>
      </c>
      <c r="AB7" s="19" t="s">
        <v>48</v>
      </c>
      <c r="AC7" s="19" t="s">
        <v>43</v>
      </c>
      <c r="AD7" s="19" t="s">
        <v>49</v>
      </c>
      <c r="AE7" s="19" t="s">
        <v>50</v>
      </c>
      <c r="AF7" s="23"/>
      <c r="AG7" s="23"/>
      <c r="AH7" s="23"/>
      <c r="AI7" s="19" t="s">
        <v>51</v>
      </c>
      <c r="AJ7" s="19" t="s">
        <v>52</v>
      </c>
      <c r="AK7" s="19" t="s">
        <v>53</v>
      </c>
      <c r="AL7" s="19">
        <v>1.5</v>
      </c>
      <c r="AM7" s="19" t="s">
        <v>54</v>
      </c>
      <c r="AN7" s="19" t="s">
        <v>42</v>
      </c>
      <c r="AO7" s="19" t="s">
        <v>42</v>
      </c>
      <c r="AP7" s="19">
        <v>1</v>
      </c>
      <c r="AQ7" s="19" t="s">
        <v>54</v>
      </c>
      <c r="AR7" s="19" t="s">
        <v>42</v>
      </c>
      <c r="AS7" s="19" t="s">
        <v>42</v>
      </c>
      <c r="AT7" s="19">
        <v>1</v>
      </c>
    </row>
    <row r="8" spans="1:46" ht="15" thickTop="1" thickBot="1" x14ac:dyDescent="0.3">
      <c r="A8" s="24"/>
      <c r="B8" s="25" t="s">
        <v>55</v>
      </c>
      <c r="C8" s="25" t="s">
        <v>55</v>
      </c>
      <c r="D8" s="25" t="s">
        <v>55</v>
      </c>
      <c r="E8" s="25"/>
      <c r="F8" s="25"/>
      <c r="G8" s="25"/>
      <c r="H8" s="26"/>
      <c r="I8" s="27"/>
      <c r="J8" s="25"/>
      <c r="K8" s="25"/>
      <c r="L8" s="28"/>
      <c r="M8" s="28"/>
      <c r="N8" s="25"/>
      <c r="O8" s="25"/>
      <c r="P8" s="25"/>
      <c r="Q8" s="26"/>
      <c r="R8" s="27"/>
      <c r="S8" s="25"/>
      <c r="T8" s="25"/>
      <c r="U8" s="25"/>
      <c r="V8" s="25"/>
      <c r="W8" s="25"/>
      <c r="X8" s="26"/>
      <c r="Y8" s="29" t="s">
        <v>55</v>
      </c>
      <c r="Z8" s="25"/>
      <c r="AA8" s="25"/>
      <c r="AB8" s="28"/>
      <c r="AC8" s="29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</row>
    <row r="9" spans="1:46" ht="14.4" thickTop="1" thickBot="1" x14ac:dyDescent="0.3">
      <c r="A9" s="30"/>
      <c r="B9" s="31"/>
      <c r="C9" s="31"/>
      <c r="D9" s="31"/>
      <c r="E9" s="31"/>
      <c r="F9" s="31"/>
      <c r="G9" s="31"/>
      <c r="H9" s="32"/>
      <c r="I9" s="33"/>
      <c r="J9" s="31"/>
      <c r="K9" s="31"/>
      <c r="L9" s="31"/>
      <c r="M9" s="31"/>
      <c r="N9" s="31"/>
      <c r="O9" s="31"/>
      <c r="P9" s="31"/>
      <c r="Q9" s="32"/>
      <c r="R9" s="33"/>
      <c r="S9" s="31"/>
      <c r="T9" s="31"/>
      <c r="U9" s="31"/>
      <c r="V9" s="31"/>
      <c r="W9" s="31"/>
      <c r="X9" s="32"/>
      <c r="Y9" s="34"/>
      <c r="Z9" s="31"/>
      <c r="AA9" s="31"/>
      <c r="AB9" s="31"/>
      <c r="AC9" s="31"/>
      <c r="AD9" s="31"/>
      <c r="AE9" s="31"/>
      <c r="AF9" s="31"/>
      <c r="AG9" s="31"/>
      <c r="AH9" s="31"/>
      <c r="AI9" s="35" t="s">
        <v>56</v>
      </c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6" ht="13.8" thickTop="1" x14ac:dyDescent="0.25">
      <c r="A10" s="36" t="s">
        <v>57</v>
      </c>
      <c r="B10" s="37">
        <v>2595022.4339999999</v>
      </c>
      <c r="C10" s="37">
        <v>182036.44125</v>
      </c>
      <c r="D10" s="37">
        <v>2595713.4339999999</v>
      </c>
      <c r="E10" s="38">
        <f>IF(AND(B10=0,D10=0),0,B10/(IF(C10&gt;0,C10,0)+D10))</f>
        <v>0.93421746037030984</v>
      </c>
      <c r="F10" s="39">
        <f>IF(E10&lt;=1.05,1,0)</f>
        <v>1</v>
      </c>
      <c r="G10" s="40"/>
      <c r="H10" s="41">
        <f t="shared" ref="H10:H41" si="0">F10+G10</f>
        <v>1</v>
      </c>
      <c r="I10" s="37">
        <v>2264861</v>
      </c>
      <c r="J10" s="42">
        <v>11770093.20706</v>
      </c>
      <c r="K10" s="43">
        <v>8613746.2070599999</v>
      </c>
      <c r="L10" s="44">
        <v>170913.0778443114</v>
      </c>
      <c r="M10" s="44">
        <v>0</v>
      </c>
      <c r="N10" s="45">
        <f>(I10-M10)/(J10-K10-L10)</f>
        <v>0.75863712246044779</v>
      </c>
      <c r="O10" s="39">
        <f t="shared" ref="O10:O17" si="1">IF(N10&lt;=1,1,0)</f>
        <v>1</v>
      </c>
      <c r="P10" s="40"/>
      <c r="Q10" s="41">
        <f t="shared" ref="Q10:Q41" si="2">O10+P10</f>
        <v>1</v>
      </c>
      <c r="R10" s="46">
        <v>199999.6</v>
      </c>
      <c r="S10" s="37">
        <v>11941226.16048</v>
      </c>
      <c r="T10" s="47">
        <v>3246751.7667100001</v>
      </c>
      <c r="U10" s="38">
        <f t="shared" ref="U10:U41" si="3">R10/(S10-T10)</f>
        <v>2.3003069644245446E-2</v>
      </c>
      <c r="V10" s="39">
        <f t="shared" ref="V10:V17" si="4">IF(U10&lt;=0.15,1,0)</f>
        <v>1</v>
      </c>
      <c r="W10" s="40"/>
      <c r="X10" s="41">
        <f>V10+W10</f>
        <v>1</v>
      </c>
      <c r="Y10" s="37">
        <f>C10</f>
        <v>182036.44125</v>
      </c>
      <c r="Z10" s="48">
        <v>691</v>
      </c>
      <c r="AA10" s="49">
        <v>182036.44125</v>
      </c>
      <c r="AB10" s="50"/>
      <c r="AC10" s="50">
        <f t="shared" ref="AC10:AE41" si="5">J10</f>
        <v>11770093.20706</v>
      </c>
      <c r="AD10" s="50">
        <f t="shared" si="5"/>
        <v>8613746.2070599999</v>
      </c>
      <c r="AE10" s="50">
        <f t="shared" si="5"/>
        <v>170913.0778443114</v>
      </c>
      <c r="AF10" s="50">
        <f>AC10-AD10-AE10</f>
        <v>2985433.9221556885</v>
      </c>
      <c r="AG10" s="50">
        <f t="shared" ref="AG10:AG18" si="6">AF10*10%</f>
        <v>298543.39221556886</v>
      </c>
      <c r="AH10" s="50">
        <f t="shared" ref="AH10:AH16" si="7">IF(AA10&gt;0,AA10,0)+AG10+IF(AB10&gt;0,AB10,0)</f>
        <v>480579.83346556884</v>
      </c>
      <c r="AI10" s="51">
        <f t="shared" ref="AI10:AI41" si="8">IF((Y10-IF(Z10&gt;0,Z10,0)-IF(AA10&gt;0,AA10,0)-IF(AB10&gt;0,AB10,0))/(AC10-AD10-AE10)&gt;0,(Y10-IF(Z10&gt;0,Z10,0)-IF(AA10&gt;0,AA10,0)-IF(AB10&gt;0,AB10,0))/(AC10-AD10-AE10),0)</f>
        <v>0</v>
      </c>
      <c r="AJ10" s="52">
        <f>IF(AI10&lt;=0.1,1.5,0)</f>
        <v>1.5</v>
      </c>
      <c r="AK10" s="53"/>
      <c r="AL10" s="54">
        <f t="shared" ref="AL10:AL41" si="9">AJ10+AK10</f>
        <v>1.5</v>
      </c>
      <c r="AM10" s="55">
        <v>0.93956919165832764</v>
      </c>
      <c r="AN10" s="56">
        <v>1</v>
      </c>
      <c r="AO10" s="40"/>
      <c r="AP10" s="57">
        <v>1</v>
      </c>
      <c r="AQ10" s="51">
        <v>0.96245036678480089</v>
      </c>
      <c r="AR10" s="56">
        <v>1</v>
      </c>
      <c r="AS10" s="40"/>
      <c r="AT10" s="57">
        <v>1</v>
      </c>
    </row>
    <row r="11" spans="1:46" x14ac:dyDescent="0.25">
      <c r="A11" s="58" t="s">
        <v>58</v>
      </c>
      <c r="B11" s="37">
        <v>0</v>
      </c>
      <c r="C11" s="37">
        <v>23460.604800000001</v>
      </c>
      <c r="D11" s="37">
        <v>0</v>
      </c>
      <c r="E11" s="38">
        <f t="shared" ref="E11:E41" si="10">IF(AND(B11=0,D11=0),0,B11/(IF(C11&gt;0,C11,0)+D11))</f>
        <v>0</v>
      </c>
      <c r="F11" s="59">
        <f t="shared" ref="F11:F18" si="11">IF(E11&lt;=1.05,1,0)</f>
        <v>1</v>
      </c>
      <c r="G11" s="40"/>
      <c r="H11" s="41">
        <f t="shared" si="0"/>
        <v>1</v>
      </c>
      <c r="I11" s="37">
        <v>60000</v>
      </c>
      <c r="J11" s="42">
        <v>1280123.23496</v>
      </c>
      <c r="K11" s="43">
        <v>813732.71296000003</v>
      </c>
      <c r="L11" s="44">
        <v>207811.01181250002</v>
      </c>
      <c r="M11" s="44">
        <v>0</v>
      </c>
      <c r="N11" s="38">
        <f t="shared" ref="N11:N41" si="12">(I11-M11)/(J11-K11-L11)</f>
        <v>0.23203694661070817</v>
      </c>
      <c r="O11" s="39">
        <f t="shared" si="1"/>
        <v>1</v>
      </c>
      <c r="P11" s="40"/>
      <c r="Q11" s="41">
        <f t="shared" si="2"/>
        <v>1</v>
      </c>
      <c r="R11" s="60">
        <v>4677.8</v>
      </c>
      <c r="S11" s="37">
        <v>1303691.72196</v>
      </c>
      <c r="T11" s="47">
        <v>485184.17898999999</v>
      </c>
      <c r="U11" s="38">
        <f t="shared" si="3"/>
        <v>5.7150359091699306E-3</v>
      </c>
      <c r="V11" s="39">
        <f t="shared" si="4"/>
        <v>1</v>
      </c>
      <c r="W11" s="40"/>
      <c r="X11" s="41">
        <f t="shared" ref="X11:X41" si="13">V11+W11</f>
        <v>1</v>
      </c>
      <c r="Y11" s="37">
        <f t="shared" ref="Y11:Y41" si="14">C11</f>
        <v>23460.604800000001</v>
      </c>
      <c r="Z11" s="49"/>
      <c r="AA11" s="49">
        <v>23460.604800000001</v>
      </c>
      <c r="AB11" s="50"/>
      <c r="AC11" s="50">
        <f t="shared" si="5"/>
        <v>1280123.23496</v>
      </c>
      <c r="AD11" s="50">
        <f t="shared" si="5"/>
        <v>813732.71296000003</v>
      </c>
      <c r="AE11" s="50">
        <f t="shared" si="5"/>
        <v>207811.01181250002</v>
      </c>
      <c r="AF11" s="50">
        <f t="shared" ref="AF11:AF41" si="15">AC11-AD11-AE11</f>
        <v>258579.51018749998</v>
      </c>
      <c r="AG11" s="50">
        <f t="shared" si="6"/>
        <v>25857.951018749998</v>
      </c>
      <c r="AH11" s="50">
        <f t="shared" si="7"/>
        <v>49318.555818749999</v>
      </c>
      <c r="AI11" s="51">
        <f t="shared" si="8"/>
        <v>0</v>
      </c>
      <c r="AJ11" s="52">
        <f t="shared" ref="AJ11:AJ18" si="16">IF(AI11&lt;=0.1,1.5,0)</f>
        <v>1.5</v>
      </c>
      <c r="AK11" s="40"/>
      <c r="AL11" s="41">
        <f t="shared" si="9"/>
        <v>1.5</v>
      </c>
      <c r="AM11" s="55">
        <v>0.98146879274368903</v>
      </c>
      <c r="AN11" s="56">
        <v>1</v>
      </c>
      <c r="AO11" s="40"/>
      <c r="AP11" s="57">
        <v>1</v>
      </c>
      <c r="AQ11" s="51">
        <v>0.82492323362614339</v>
      </c>
      <c r="AR11" s="56">
        <v>1</v>
      </c>
      <c r="AS11" s="40"/>
      <c r="AT11" s="57">
        <v>1</v>
      </c>
    </row>
    <row r="12" spans="1:46" x14ac:dyDescent="0.25">
      <c r="A12" s="58" t="s">
        <v>59</v>
      </c>
      <c r="B12" s="37">
        <v>41000</v>
      </c>
      <c r="C12" s="37">
        <v>25589.50807</v>
      </c>
      <c r="D12" s="37">
        <v>32000</v>
      </c>
      <c r="E12" s="38">
        <f t="shared" si="10"/>
        <v>0.71193523567113193</v>
      </c>
      <c r="F12" s="39">
        <f t="shared" si="11"/>
        <v>1</v>
      </c>
      <c r="G12" s="40"/>
      <c r="H12" s="41">
        <f t="shared" si="0"/>
        <v>1</v>
      </c>
      <c r="I12" s="37">
        <v>41000</v>
      </c>
      <c r="J12" s="42">
        <v>1130173.8042899999</v>
      </c>
      <c r="K12" s="43">
        <v>851430.80429</v>
      </c>
      <c r="L12" s="44">
        <v>88846.307142857142</v>
      </c>
      <c r="M12" s="44">
        <v>0</v>
      </c>
      <c r="N12" s="38">
        <f t="shared" si="12"/>
        <v>0.21590686695551808</v>
      </c>
      <c r="O12" s="39">
        <f t="shared" si="1"/>
        <v>1</v>
      </c>
      <c r="P12" s="40"/>
      <c r="Q12" s="41">
        <f t="shared" si="2"/>
        <v>1</v>
      </c>
      <c r="R12" s="60">
        <v>2993</v>
      </c>
      <c r="S12" s="37">
        <v>1161503.4927000001</v>
      </c>
      <c r="T12" s="47">
        <v>408285.38443000003</v>
      </c>
      <c r="U12" s="38">
        <f t="shared" si="3"/>
        <v>3.9736166286208343E-3</v>
      </c>
      <c r="V12" s="39">
        <f t="shared" si="4"/>
        <v>1</v>
      </c>
      <c r="W12" s="40"/>
      <c r="X12" s="41">
        <f t="shared" si="13"/>
        <v>1</v>
      </c>
      <c r="Y12" s="37">
        <f t="shared" si="14"/>
        <v>25589.50807</v>
      </c>
      <c r="Z12" s="49"/>
      <c r="AA12" s="49">
        <v>16589.50807</v>
      </c>
      <c r="AB12" s="50"/>
      <c r="AC12" s="50">
        <f t="shared" si="5"/>
        <v>1130173.8042899999</v>
      </c>
      <c r="AD12" s="50">
        <f t="shared" si="5"/>
        <v>851430.80429</v>
      </c>
      <c r="AE12" s="50">
        <f t="shared" si="5"/>
        <v>88846.307142857142</v>
      </c>
      <c r="AF12" s="50">
        <f t="shared" si="15"/>
        <v>189896.69285714274</v>
      </c>
      <c r="AG12" s="50">
        <f t="shared" si="6"/>
        <v>18989.669285714273</v>
      </c>
      <c r="AH12" s="50">
        <f t="shared" si="7"/>
        <v>35579.177355714273</v>
      </c>
      <c r="AI12" s="51">
        <f t="shared" si="8"/>
        <v>4.7394190307308848E-2</v>
      </c>
      <c r="AJ12" s="52">
        <f t="shared" si="16"/>
        <v>1.5</v>
      </c>
      <c r="AK12" s="40"/>
      <c r="AL12" s="41">
        <f t="shared" si="9"/>
        <v>1.5</v>
      </c>
      <c r="AM12" s="61">
        <v>0.95551542440419057</v>
      </c>
      <c r="AN12" s="56">
        <v>1</v>
      </c>
      <c r="AO12" s="40"/>
      <c r="AP12" s="57">
        <v>1</v>
      </c>
      <c r="AQ12" s="62">
        <v>0.91567578833539987</v>
      </c>
      <c r="AR12" s="56">
        <v>1</v>
      </c>
      <c r="AS12" s="40"/>
      <c r="AT12" s="57">
        <v>1</v>
      </c>
    </row>
    <row r="13" spans="1:46" s="7" customFormat="1" x14ac:dyDescent="0.25">
      <c r="A13" s="63" t="s">
        <v>60</v>
      </c>
      <c r="B13" s="37">
        <v>7000</v>
      </c>
      <c r="C13" s="37">
        <v>7968.9337400000004</v>
      </c>
      <c r="D13" s="37">
        <v>7000</v>
      </c>
      <c r="E13" s="45">
        <f t="shared" si="10"/>
        <v>0.46763517840249319</v>
      </c>
      <c r="F13" s="39">
        <f t="shared" si="11"/>
        <v>1</v>
      </c>
      <c r="G13" s="53"/>
      <c r="H13" s="54">
        <f t="shared" si="0"/>
        <v>1</v>
      </c>
      <c r="I13" s="37">
        <v>7000</v>
      </c>
      <c r="J13" s="42">
        <v>325408.66275999998</v>
      </c>
      <c r="K13" s="43">
        <v>207740.50775999998</v>
      </c>
      <c r="L13" s="37">
        <v>45861.666666666664</v>
      </c>
      <c r="M13" s="37">
        <v>0</v>
      </c>
      <c r="N13" s="45">
        <f t="shared" si="12"/>
        <v>9.7484226878012156E-2</v>
      </c>
      <c r="O13" s="39">
        <f t="shared" si="1"/>
        <v>1</v>
      </c>
      <c r="P13" s="53"/>
      <c r="Q13" s="54">
        <f t="shared" si="2"/>
        <v>1</v>
      </c>
      <c r="R13" s="60">
        <v>584.70000000000005</v>
      </c>
      <c r="S13" s="37">
        <v>335984.4645</v>
      </c>
      <c r="T13" s="47">
        <v>135500.70934</v>
      </c>
      <c r="U13" s="45">
        <f t="shared" si="3"/>
        <v>2.9164457715457732E-3</v>
      </c>
      <c r="V13" s="39">
        <f t="shared" si="4"/>
        <v>1</v>
      </c>
      <c r="W13" s="53"/>
      <c r="X13" s="54">
        <f t="shared" si="13"/>
        <v>1</v>
      </c>
      <c r="Y13" s="37">
        <f t="shared" si="14"/>
        <v>7968.9337400000004</v>
      </c>
      <c r="Z13" s="49"/>
      <c r="AA13" s="49">
        <v>7968.9337400000004</v>
      </c>
      <c r="AB13" s="49"/>
      <c r="AC13" s="49">
        <f t="shared" si="5"/>
        <v>325408.66275999998</v>
      </c>
      <c r="AD13" s="49">
        <f t="shared" si="5"/>
        <v>207740.50775999998</v>
      </c>
      <c r="AE13" s="49">
        <f t="shared" si="5"/>
        <v>45861.666666666664</v>
      </c>
      <c r="AF13" s="49">
        <f t="shared" si="15"/>
        <v>71806.488333333342</v>
      </c>
      <c r="AG13" s="50">
        <f>AF13*5%</f>
        <v>3590.3244166666673</v>
      </c>
      <c r="AH13" s="49">
        <f t="shared" si="7"/>
        <v>11559.258156666667</v>
      </c>
      <c r="AI13" s="62">
        <f t="shared" si="8"/>
        <v>0</v>
      </c>
      <c r="AJ13" s="52">
        <f t="shared" si="16"/>
        <v>1.5</v>
      </c>
      <c r="AK13" s="64"/>
      <c r="AL13" s="54">
        <f t="shared" si="9"/>
        <v>1.5</v>
      </c>
      <c r="AM13" s="61">
        <v>0.95391229879231698</v>
      </c>
      <c r="AN13" s="56">
        <v>1</v>
      </c>
      <c r="AO13" s="64"/>
      <c r="AP13" s="65">
        <v>1</v>
      </c>
      <c r="AQ13" s="62">
        <v>0.97042541213153566</v>
      </c>
      <c r="AR13" s="56">
        <v>1</v>
      </c>
      <c r="AS13" s="64"/>
      <c r="AT13" s="65">
        <v>1</v>
      </c>
    </row>
    <row r="14" spans="1:46" x14ac:dyDescent="0.25">
      <c r="A14" s="58" t="s">
        <v>61</v>
      </c>
      <c r="B14" s="66">
        <v>19500</v>
      </c>
      <c r="C14" s="66">
        <v>4652.1915499999996</v>
      </c>
      <c r="D14" s="66">
        <v>19500</v>
      </c>
      <c r="E14" s="45">
        <f>IF(AND(B14=0,D14=0),0,B14/(IF(C14&gt;0,C14,0)+D14))</f>
        <v>0.80738014849008599</v>
      </c>
      <c r="F14" s="39">
        <f>IF(E14&lt;=1.05,1,0)</f>
        <v>1</v>
      </c>
      <c r="G14" s="40"/>
      <c r="H14" s="41">
        <f>F14+G14</f>
        <v>1</v>
      </c>
      <c r="I14" s="37">
        <v>19500</v>
      </c>
      <c r="J14" s="67">
        <v>258930.50478999998</v>
      </c>
      <c r="K14" s="43">
        <v>167168.00478999998</v>
      </c>
      <c r="L14" s="66">
        <v>37701.361702127666</v>
      </c>
      <c r="M14" s="66">
        <v>0</v>
      </c>
      <c r="N14" s="45">
        <f>(I14-M14)/(J14-K14-L14)</f>
        <v>0.3607027268378375</v>
      </c>
      <c r="O14" s="39">
        <f>IF(N14&lt;=1,1,0)</f>
        <v>1</v>
      </c>
      <c r="P14" s="40"/>
      <c r="Q14" s="41">
        <f>O14+P14</f>
        <v>1</v>
      </c>
      <c r="R14" s="68">
        <v>1811.6</v>
      </c>
      <c r="S14" s="66">
        <v>263582.69634000002</v>
      </c>
      <c r="T14" s="47">
        <v>90550.02698000001</v>
      </c>
      <c r="U14" s="38">
        <f>R14/(S14-T14)</f>
        <v>1.0469699200160337E-2</v>
      </c>
      <c r="V14" s="39">
        <f>IF(U14&lt;=0.15,1,0)</f>
        <v>1</v>
      </c>
      <c r="W14" s="40"/>
      <c r="X14" s="41">
        <f>V14+W14</f>
        <v>1</v>
      </c>
      <c r="Y14" s="66">
        <f>C14</f>
        <v>4652.1915499999996</v>
      </c>
      <c r="Z14" s="50"/>
      <c r="AA14" s="50">
        <v>4652.1915499999996</v>
      </c>
      <c r="AB14" s="50"/>
      <c r="AC14" s="50">
        <f t="shared" si="5"/>
        <v>258930.50478999998</v>
      </c>
      <c r="AD14" s="50">
        <f t="shared" si="5"/>
        <v>167168.00478999998</v>
      </c>
      <c r="AE14" s="50">
        <f t="shared" si="5"/>
        <v>37701.361702127666</v>
      </c>
      <c r="AF14" s="50">
        <f>AC14-AD14-AE14</f>
        <v>54061.138297872334</v>
      </c>
      <c r="AG14" s="50">
        <f>AF14*10%</f>
        <v>5406.113829787234</v>
      </c>
      <c r="AH14" s="50">
        <f>IF(AA14&gt;0,AA14,0)+AG14+IF(AB14&gt;0,AB14,0)</f>
        <v>10058.305379787234</v>
      </c>
      <c r="AI14" s="69">
        <f>IF((Y14-IF(Z14&gt;0,Z14,0)-IF(AA14&gt;0,AA14,0)-IF(AB14&gt;0,AB14,0))/(AC14-AD14-AE14)&gt;0,(Y14-IF(Z14&gt;0,Z14,0)-IF(AA14&gt;0,AA14,0)-IF(AB14&gt;0,AB14,0))/(AC14-AD14-AE14),0)</f>
        <v>0</v>
      </c>
      <c r="AJ14" s="52">
        <f>IF(AI14&lt;=0.1,1.5,0)</f>
        <v>1.5</v>
      </c>
      <c r="AK14" s="40"/>
      <c r="AL14" s="41">
        <f>AJ14+AK14</f>
        <v>1.5</v>
      </c>
      <c r="AM14" s="55">
        <v>0.87797332960483776</v>
      </c>
      <c r="AN14" s="56">
        <v>1</v>
      </c>
      <c r="AO14" s="40"/>
      <c r="AP14" s="57">
        <v>1</v>
      </c>
      <c r="AQ14" s="51">
        <v>0.86144873978693315</v>
      </c>
      <c r="AR14" s="56">
        <v>1</v>
      </c>
      <c r="AS14" s="40"/>
      <c r="AT14" s="57">
        <v>1</v>
      </c>
    </row>
    <row r="15" spans="1:46" x14ac:dyDescent="0.25">
      <c r="A15" s="58" t="s">
        <v>62</v>
      </c>
      <c r="B15" s="66">
        <v>30972.775000000001</v>
      </c>
      <c r="C15" s="66">
        <v>764.1234300000001</v>
      </c>
      <c r="D15" s="66">
        <v>30972.775000000001</v>
      </c>
      <c r="E15" s="38">
        <f>IF(AND(B15=0,D15=0),0,B15/(IF(C15&gt;0,C15,0)+D15))</f>
        <v>0.97592318506846609</v>
      </c>
      <c r="F15" s="39">
        <f>IF(E15&lt;=1.05,1,0)</f>
        <v>1</v>
      </c>
      <c r="G15" s="40"/>
      <c r="H15" s="41">
        <f>F15+G15</f>
        <v>1</v>
      </c>
      <c r="I15" s="37">
        <v>30973</v>
      </c>
      <c r="J15" s="67">
        <v>571538.71083</v>
      </c>
      <c r="K15" s="43">
        <v>444330.53683</v>
      </c>
      <c r="L15" s="66">
        <v>37311.441176470595</v>
      </c>
      <c r="M15" s="66">
        <v>0</v>
      </c>
      <c r="N15" s="38">
        <f>(I15-M15)/(J15-K15-L15)</f>
        <v>0.34453977388478779</v>
      </c>
      <c r="O15" s="39">
        <f>IF(N15&lt;=1,1,0)</f>
        <v>1</v>
      </c>
      <c r="P15" s="40"/>
      <c r="Q15" s="41">
        <f>O15+P15</f>
        <v>1</v>
      </c>
      <c r="R15" s="70">
        <v>2630.8</v>
      </c>
      <c r="S15" s="66">
        <v>572302.83426000003</v>
      </c>
      <c r="T15" s="47">
        <v>138620.04194</v>
      </c>
      <c r="U15" s="38">
        <f>R15/(S15-T15)</f>
        <v>6.0661848857927964E-3</v>
      </c>
      <c r="V15" s="39">
        <f>IF(U15&lt;=0.15,1,0)</f>
        <v>1</v>
      </c>
      <c r="W15" s="40"/>
      <c r="X15" s="41">
        <f>V15+W15</f>
        <v>1</v>
      </c>
      <c r="Y15" s="66">
        <f>C15</f>
        <v>764.1234300000001</v>
      </c>
      <c r="Z15" s="50"/>
      <c r="AA15" s="50">
        <v>764.1234300000001</v>
      </c>
      <c r="AB15" s="50"/>
      <c r="AC15" s="50">
        <f t="shared" si="5"/>
        <v>571538.71083</v>
      </c>
      <c r="AD15" s="50">
        <f t="shared" si="5"/>
        <v>444330.53683</v>
      </c>
      <c r="AE15" s="50">
        <f t="shared" si="5"/>
        <v>37311.441176470595</v>
      </c>
      <c r="AF15" s="50">
        <f>AC15-AD15-AE15</f>
        <v>89896.732823529397</v>
      </c>
      <c r="AG15" s="50">
        <f>AF15*10%</f>
        <v>8989.6732823529401</v>
      </c>
      <c r="AH15" s="50">
        <f>IF(AA15&gt;0,AA15,0)+AG15+IF(AB15&gt;0,AB15,0)</f>
        <v>9753.7967123529397</v>
      </c>
      <c r="AI15" s="62">
        <f>IF((Y15-IF(Z15&gt;0,Z15,0)-IF(AA15&gt;0,AA15,0)-IF(AB15&gt;0,AB15,0))/(AC15-AD15-AE15)&gt;0,(Y15-IF(Z15&gt;0,Z15,0)-IF(AA15&gt;0,AA15,0)-IF(AB15&gt;0,AB15,0))/(AC15-AD15-AE15),0)</f>
        <v>0</v>
      </c>
      <c r="AJ15" s="52">
        <f>IF(AI15&lt;=0.1,1.5,0)</f>
        <v>1.5</v>
      </c>
      <c r="AK15" s="40"/>
      <c r="AL15" s="41">
        <f>AJ15+AK15</f>
        <v>1.5</v>
      </c>
      <c r="AM15" s="55">
        <v>0.86462065470052618</v>
      </c>
      <c r="AN15" s="56">
        <v>1</v>
      </c>
      <c r="AO15" s="40"/>
      <c r="AP15" s="57">
        <v>1</v>
      </c>
      <c r="AQ15" s="51">
        <v>0.96751667292201982</v>
      </c>
      <c r="AR15" s="56">
        <v>1</v>
      </c>
      <c r="AS15" s="40"/>
      <c r="AT15" s="57">
        <v>1</v>
      </c>
    </row>
    <row r="16" spans="1:46" s="7" customFormat="1" x14ac:dyDescent="0.25">
      <c r="A16" s="71" t="s">
        <v>63</v>
      </c>
      <c r="B16" s="72">
        <v>0</v>
      </c>
      <c r="C16" s="72">
        <v>3298.9352400000002</v>
      </c>
      <c r="D16" s="72">
        <v>0</v>
      </c>
      <c r="E16" s="73">
        <f t="shared" si="10"/>
        <v>0</v>
      </c>
      <c r="F16" s="74"/>
      <c r="G16" s="75">
        <f>IF(E16&lt;=1.05,1,0)</f>
        <v>1</v>
      </c>
      <c r="H16" s="76">
        <f t="shared" si="0"/>
        <v>1</v>
      </c>
      <c r="I16" s="72">
        <v>0</v>
      </c>
      <c r="J16" s="77">
        <v>318846.23576000001</v>
      </c>
      <c r="K16" s="78">
        <v>233451.78876</v>
      </c>
      <c r="L16" s="72">
        <v>60016.644067796617</v>
      </c>
      <c r="M16" s="72">
        <v>0</v>
      </c>
      <c r="N16" s="73">
        <f t="shared" si="12"/>
        <v>0</v>
      </c>
      <c r="O16" s="74"/>
      <c r="P16" s="75">
        <f>IF(N16&lt;=0.5,1,0)</f>
        <v>1</v>
      </c>
      <c r="Q16" s="76">
        <f t="shared" si="2"/>
        <v>1</v>
      </c>
      <c r="R16" s="79">
        <v>0</v>
      </c>
      <c r="S16" s="72">
        <v>322289.09100000001</v>
      </c>
      <c r="T16" s="80">
        <v>135313.02634000001</v>
      </c>
      <c r="U16" s="73">
        <f t="shared" si="3"/>
        <v>0</v>
      </c>
      <c r="V16" s="74"/>
      <c r="W16" s="75">
        <f>IF(U16&lt;=0.15,1,0)</f>
        <v>1</v>
      </c>
      <c r="X16" s="76">
        <f t="shared" si="13"/>
        <v>1</v>
      </c>
      <c r="Y16" s="72">
        <f t="shared" si="14"/>
        <v>3298.9352400000002</v>
      </c>
      <c r="Z16" s="81"/>
      <c r="AA16" s="81">
        <v>3298.9352400000002</v>
      </c>
      <c r="AB16" s="81"/>
      <c r="AC16" s="81">
        <f t="shared" si="5"/>
        <v>318846.23576000001</v>
      </c>
      <c r="AD16" s="81">
        <f t="shared" si="5"/>
        <v>233451.78876</v>
      </c>
      <c r="AE16" s="81">
        <f t="shared" si="5"/>
        <v>60016.644067796617</v>
      </c>
      <c r="AF16" s="81">
        <f t="shared" si="15"/>
        <v>25377.802932203398</v>
      </c>
      <c r="AG16" s="81">
        <f>AF16*5%</f>
        <v>1268.8901466101699</v>
      </c>
      <c r="AH16" s="81">
        <f t="shared" si="7"/>
        <v>4567.8253866101704</v>
      </c>
      <c r="AI16" s="82">
        <f t="shared" si="8"/>
        <v>0</v>
      </c>
      <c r="AJ16" s="83"/>
      <c r="AK16" s="84">
        <f>IF(AI16&lt;=0.05,1.5,0)</f>
        <v>1.5</v>
      </c>
      <c r="AL16" s="76">
        <f t="shared" si="9"/>
        <v>1.5</v>
      </c>
      <c r="AM16" s="85">
        <v>0.86466324496983271</v>
      </c>
      <c r="AN16" s="83"/>
      <c r="AO16" s="84">
        <v>1</v>
      </c>
      <c r="AP16" s="86">
        <v>1</v>
      </c>
      <c r="AQ16" s="82">
        <v>0.87867029307343469</v>
      </c>
      <c r="AR16" s="83"/>
      <c r="AS16" s="84">
        <v>1</v>
      </c>
      <c r="AT16" s="86">
        <v>1</v>
      </c>
    </row>
    <row r="17" spans="1:46" s="7" customFormat="1" x14ac:dyDescent="0.25">
      <c r="A17" s="63" t="s">
        <v>64</v>
      </c>
      <c r="B17" s="37">
        <v>60714.5</v>
      </c>
      <c r="C17" s="37">
        <v>39210.617700000003</v>
      </c>
      <c r="D17" s="37">
        <v>61429</v>
      </c>
      <c r="E17" s="45">
        <f t="shared" si="10"/>
        <v>0.6032862742084919</v>
      </c>
      <c r="F17" s="39">
        <f t="shared" si="11"/>
        <v>1</v>
      </c>
      <c r="G17" s="53"/>
      <c r="H17" s="54">
        <f t="shared" si="0"/>
        <v>1</v>
      </c>
      <c r="I17" s="37">
        <v>60000</v>
      </c>
      <c r="J17" s="42">
        <v>1329115.83993</v>
      </c>
      <c r="K17" s="43">
        <v>954333.43992999999</v>
      </c>
      <c r="L17" s="37">
        <v>211867.30818604655</v>
      </c>
      <c r="M17" s="37">
        <v>0</v>
      </c>
      <c r="N17" s="45">
        <f t="shared" si="12"/>
        <v>0.36829000513051963</v>
      </c>
      <c r="O17" s="39">
        <f t="shared" si="1"/>
        <v>1</v>
      </c>
      <c r="P17" s="53"/>
      <c r="Q17" s="54">
        <f t="shared" si="2"/>
        <v>1</v>
      </c>
      <c r="R17" s="60">
        <v>4574.8</v>
      </c>
      <c r="S17" s="37">
        <v>1368554.5476300002</v>
      </c>
      <c r="T17" s="47">
        <v>603926.06510000001</v>
      </c>
      <c r="U17" s="45">
        <f t="shared" si="3"/>
        <v>5.9830363431701067E-3</v>
      </c>
      <c r="V17" s="39">
        <f t="shared" si="4"/>
        <v>1</v>
      </c>
      <c r="W17" s="53"/>
      <c r="X17" s="54">
        <f t="shared" si="13"/>
        <v>1</v>
      </c>
      <c r="Y17" s="37">
        <f t="shared" si="14"/>
        <v>39210.617700000003</v>
      </c>
      <c r="Z17" s="49"/>
      <c r="AA17" s="49">
        <v>39925.117700000003</v>
      </c>
      <c r="AB17" s="49"/>
      <c r="AC17" s="49">
        <f t="shared" si="5"/>
        <v>1329115.83993</v>
      </c>
      <c r="AD17" s="49">
        <f t="shared" si="5"/>
        <v>954333.43992999999</v>
      </c>
      <c r="AE17" s="49">
        <f t="shared" si="5"/>
        <v>211867.30818604655</v>
      </c>
      <c r="AF17" s="49">
        <f t="shared" si="15"/>
        <v>162915.09181395348</v>
      </c>
      <c r="AG17" s="50">
        <f t="shared" si="6"/>
        <v>16291.509181395348</v>
      </c>
      <c r="AH17" s="49">
        <f>IF(AA17&gt;0,AA17,0)+AG17+IF(AB17&gt;0,AB17,0)</f>
        <v>56216.62688139535</v>
      </c>
      <c r="AI17" s="62">
        <f t="shared" si="8"/>
        <v>0</v>
      </c>
      <c r="AJ17" s="52">
        <f t="shared" si="16"/>
        <v>1.5</v>
      </c>
      <c r="AK17" s="53"/>
      <c r="AL17" s="54">
        <f t="shared" si="9"/>
        <v>1.5</v>
      </c>
      <c r="AM17" s="61">
        <v>0.97463045207001398</v>
      </c>
      <c r="AN17" s="56">
        <v>1</v>
      </c>
      <c r="AO17" s="53"/>
      <c r="AP17" s="65">
        <v>1</v>
      </c>
      <c r="AQ17" s="62">
        <v>0.99525335984838437</v>
      </c>
      <c r="AR17" s="56">
        <v>1</v>
      </c>
      <c r="AS17" s="53"/>
      <c r="AT17" s="65">
        <v>1</v>
      </c>
    </row>
    <row r="18" spans="1:46" s="7" customFormat="1" x14ac:dyDescent="0.25">
      <c r="A18" s="63" t="s">
        <v>65</v>
      </c>
      <c r="B18" s="37">
        <v>0</v>
      </c>
      <c r="C18" s="37">
        <v>4648.9541100000006</v>
      </c>
      <c r="D18" s="37">
        <v>0</v>
      </c>
      <c r="E18" s="45">
        <f t="shared" si="10"/>
        <v>0</v>
      </c>
      <c r="F18" s="39">
        <f t="shared" si="11"/>
        <v>1</v>
      </c>
      <c r="G18" s="53"/>
      <c r="H18" s="54">
        <f t="shared" si="0"/>
        <v>1</v>
      </c>
      <c r="I18" s="37">
        <v>0</v>
      </c>
      <c r="J18" s="42">
        <v>362695.37663000001</v>
      </c>
      <c r="K18" s="43">
        <v>231038.97662999999</v>
      </c>
      <c r="L18" s="37">
        <v>45207.304347826095</v>
      </c>
      <c r="M18" s="37">
        <v>0</v>
      </c>
      <c r="N18" s="45">
        <f t="shared" si="12"/>
        <v>0</v>
      </c>
      <c r="O18" s="39">
        <f>IF(N18&lt;=1,1,0)</f>
        <v>1</v>
      </c>
      <c r="P18" s="53"/>
      <c r="Q18" s="54">
        <f>O18+P18</f>
        <v>1</v>
      </c>
      <c r="R18" s="60">
        <v>0</v>
      </c>
      <c r="S18" s="37">
        <v>382043.11342000001</v>
      </c>
      <c r="T18" s="47">
        <v>176096.62186000001</v>
      </c>
      <c r="U18" s="45">
        <f t="shared" si="3"/>
        <v>0</v>
      </c>
      <c r="V18" s="39">
        <f>IF(U18&lt;=0.15,1,0)</f>
        <v>1</v>
      </c>
      <c r="W18" s="53"/>
      <c r="X18" s="54">
        <f t="shared" si="13"/>
        <v>1</v>
      </c>
      <c r="Y18" s="37">
        <f t="shared" si="14"/>
        <v>4648.9541100000006</v>
      </c>
      <c r="Z18" s="49"/>
      <c r="AA18" s="49">
        <v>4648.9541100000006</v>
      </c>
      <c r="AB18" s="49"/>
      <c r="AC18" s="49">
        <f t="shared" si="5"/>
        <v>362695.37663000001</v>
      </c>
      <c r="AD18" s="49">
        <f t="shared" si="5"/>
        <v>231038.97662999999</v>
      </c>
      <c r="AE18" s="49">
        <f t="shared" si="5"/>
        <v>45207.304347826095</v>
      </c>
      <c r="AF18" s="49">
        <f t="shared" si="15"/>
        <v>86449.095652173928</v>
      </c>
      <c r="AG18" s="50">
        <f t="shared" si="6"/>
        <v>8644.9095652173928</v>
      </c>
      <c r="AH18" s="49">
        <f t="shared" ref="AH18:AH41" si="17">IF(AA18&gt;0,AA18,0)+AG18+IF(AB18&gt;0,AB18,0)</f>
        <v>13293.863675217393</v>
      </c>
      <c r="AI18" s="62">
        <f t="shared" si="8"/>
        <v>0</v>
      </c>
      <c r="AJ18" s="52">
        <f t="shared" si="16"/>
        <v>1.5</v>
      </c>
      <c r="AK18" s="53"/>
      <c r="AL18" s="54">
        <f t="shared" si="9"/>
        <v>1.5</v>
      </c>
      <c r="AM18" s="61">
        <v>0.94269015934510614</v>
      </c>
      <c r="AN18" s="56">
        <v>1</v>
      </c>
      <c r="AO18" s="53"/>
      <c r="AP18" s="65">
        <v>1</v>
      </c>
      <c r="AQ18" s="62">
        <v>0.92138119899605997</v>
      </c>
      <c r="AR18" s="56">
        <v>1</v>
      </c>
      <c r="AS18" s="53"/>
      <c r="AT18" s="65">
        <v>1</v>
      </c>
    </row>
    <row r="19" spans="1:46" s="7" customFormat="1" x14ac:dyDescent="0.25">
      <c r="A19" s="71" t="s">
        <v>66</v>
      </c>
      <c r="B19" s="72">
        <v>0</v>
      </c>
      <c r="C19" s="72">
        <v>2944.4605000000001</v>
      </c>
      <c r="D19" s="72">
        <v>0</v>
      </c>
      <c r="E19" s="73">
        <f t="shared" si="10"/>
        <v>0</v>
      </c>
      <c r="F19" s="74"/>
      <c r="G19" s="75">
        <f t="shared" ref="G19:G40" si="18">IF(E19&lt;=1.05,1,0)</f>
        <v>1</v>
      </c>
      <c r="H19" s="76">
        <f t="shared" si="0"/>
        <v>1</v>
      </c>
      <c r="I19" s="72">
        <v>0</v>
      </c>
      <c r="J19" s="77">
        <v>231200.40512000001</v>
      </c>
      <c r="K19" s="78">
        <v>195920.00512000002</v>
      </c>
      <c r="L19" s="72">
        <v>20177.208333333332</v>
      </c>
      <c r="M19" s="72">
        <v>0</v>
      </c>
      <c r="N19" s="73">
        <f t="shared" si="12"/>
        <v>0</v>
      </c>
      <c r="O19" s="74"/>
      <c r="P19" s="75">
        <f t="shared" ref="P19:P40" si="19">IF(N19&lt;=0.5,1,0)</f>
        <v>1</v>
      </c>
      <c r="Q19" s="76">
        <f>O19+P19</f>
        <v>1</v>
      </c>
      <c r="R19" s="87">
        <v>0</v>
      </c>
      <c r="S19" s="72">
        <v>239980.27212000001</v>
      </c>
      <c r="T19" s="80">
        <v>102423.91385000001</v>
      </c>
      <c r="U19" s="73">
        <f t="shared" si="3"/>
        <v>0</v>
      </c>
      <c r="V19" s="74"/>
      <c r="W19" s="75">
        <f t="shared" ref="W19:W40" si="20">IF(U19&lt;=0.15,1,0)</f>
        <v>1</v>
      </c>
      <c r="X19" s="76">
        <f t="shared" si="13"/>
        <v>1</v>
      </c>
      <c r="Y19" s="72">
        <f t="shared" si="14"/>
        <v>2944.4605000000001</v>
      </c>
      <c r="Z19" s="81"/>
      <c r="AA19" s="81">
        <v>2944.4605000000001</v>
      </c>
      <c r="AB19" s="81"/>
      <c r="AC19" s="81">
        <f t="shared" si="5"/>
        <v>231200.40512000001</v>
      </c>
      <c r="AD19" s="81">
        <f t="shared" si="5"/>
        <v>195920.00512000002</v>
      </c>
      <c r="AE19" s="81">
        <f t="shared" si="5"/>
        <v>20177.208333333332</v>
      </c>
      <c r="AF19" s="81">
        <f t="shared" si="15"/>
        <v>15103.191666666662</v>
      </c>
      <c r="AG19" s="81">
        <f>AF19*10%</f>
        <v>1510.3191666666662</v>
      </c>
      <c r="AH19" s="81">
        <f t="shared" si="17"/>
        <v>4454.7796666666663</v>
      </c>
      <c r="AI19" s="82">
        <f t="shared" si="8"/>
        <v>0</v>
      </c>
      <c r="AJ19" s="83"/>
      <c r="AK19" s="84">
        <f t="shared" ref="AK19:AK35" si="21">IF(AI19&lt;=0.05,1.5,0)</f>
        <v>1.5</v>
      </c>
      <c r="AL19" s="76">
        <f t="shared" si="9"/>
        <v>1.5</v>
      </c>
      <c r="AM19" s="85">
        <v>0.73223780711404474</v>
      </c>
      <c r="AN19" s="83"/>
      <c r="AO19" s="84">
        <v>1</v>
      </c>
      <c r="AP19" s="86">
        <v>1</v>
      </c>
      <c r="AQ19" s="82">
        <v>0.74950274593896493</v>
      </c>
      <c r="AR19" s="83"/>
      <c r="AS19" s="84">
        <v>1</v>
      </c>
      <c r="AT19" s="86">
        <v>1</v>
      </c>
    </row>
    <row r="20" spans="1:46" s="7" customFormat="1" x14ac:dyDescent="0.25">
      <c r="A20" s="71" t="s">
        <v>67</v>
      </c>
      <c r="B20" s="72">
        <v>0</v>
      </c>
      <c r="C20" s="72">
        <v>1050.9304099999999</v>
      </c>
      <c r="D20" s="72">
        <v>0</v>
      </c>
      <c r="E20" s="73">
        <f t="shared" si="10"/>
        <v>0</v>
      </c>
      <c r="F20" s="74"/>
      <c r="G20" s="75">
        <f t="shared" si="18"/>
        <v>1</v>
      </c>
      <c r="H20" s="76">
        <f t="shared" si="0"/>
        <v>1</v>
      </c>
      <c r="I20" s="72">
        <v>0</v>
      </c>
      <c r="J20" s="77">
        <v>304223.92699000001</v>
      </c>
      <c r="K20" s="78">
        <v>211151.92699000001</v>
      </c>
      <c r="L20" s="72">
        <v>50702.5</v>
      </c>
      <c r="M20" s="72">
        <v>0</v>
      </c>
      <c r="N20" s="73">
        <f t="shared" si="12"/>
        <v>0</v>
      </c>
      <c r="O20" s="74"/>
      <c r="P20" s="75">
        <f t="shared" si="19"/>
        <v>1</v>
      </c>
      <c r="Q20" s="76">
        <f t="shared" si="2"/>
        <v>1</v>
      </c>
      <c r="R20" s="87">
        <v>0</v>
      </c>
      <c r="S20" s="72">
        <v>305372.51739999995</v>
      </c>
      <c r="T20" s="80">
        <v>144965.24898999999</v>
      </c>
      <c r="U20" s="73">
        <f t="shared" si="3"/>
        <v>0</v>
      </c>
      <c r="V20" s="74"/>
      <c r="W20" s="75">
        <f t="shared" si="20"/>
        <v>1</v>
      </c>
      <c r="X20" s="76">
        <f t="shared" si="13"/>
        <v>1</v>
      </c>
      <c r="Y20" s="72">
        <f t="shared" si="14"/>
        <v>1050.9304099999999</v>
      </c>
      <c r="Z20" s="81"/>
      <c r="AA20" s="81">
        <v>1050.9304099999999</v>
      </c>
      <c r="AB20" s="81"/>
      <c r="AC20" s="81">
        <f t="shared" si="5"/>
        <v>304223.92699000001</v>
      </c>
      <c r="AD20" s="81">
        <f t="shared" si="5"/>
        <v>211151.92699000001</v>
      </c>
      <c r="AE20" s="81">
        <f t="shared" si="5"/>
        <v>50702.5</v>
      </c>
      <c r="AF20" s="81">
        <f t="shared" si="15"/>
        <v>42369.5</v>
      </c>
      <c r="AG20" s="81">
        <f>AF20*10%</f>
        <v>4236.95</v>
      </c>
      <c r="AH20" s="81">
        <f t="shared" si="17"/>
        <v>5287.8804099999998</v>
      </c>
      <c r="AI20" s="82">
        <f t="shared" si="8"/>
        <v>0</v>
      </c>
      <c r="AJ20" s="83"/>
      <c r="AK20" s="84">
        <f t="shared" si="21"/>
        <v>1.5</v>
      </c>
      <c r="AL20" s="76">
        <f t="shared" si="9"/>
        <v>1.5</v>
      </c>
      <c r="AM20" s="85">
        <v>0.87135193425973956</v>
      </c>
      <c r="AN20" s="83"/>
      <c r="AO20" s="84">
        <v>1</v>
      </c>
      <c r="AP20" s="86">
        <v>1</v>
      </c>
      <c r="AQ20" s="82">
        <v>0.87387694600815669</v>
      </c>
      <c r="AR20" s="83"/>
      <c r="AS20" s="84">
        <v>1</v>
      </c>
      <c r="AT20" s="86">
        <v>1</v>
      </c>
    </row>
    <row r="21" spans="1:46" x14ac:dyDescent="0.25">
      <c r="A21" s="71" t="s">
        <v>68</v>
      </c>
      <c r="B21" s="72">
        <v>25000</v>
      </c>
      <c r="C21" s="72">
        <v>1199.7372600000001</v>
      </c>
      <c r="D21" s="72">
        <v>25000</v>
      </c>
      <c r="E21" s="73">
        <f>IF(AND(B21=0,D21=0),0,B21/(IF(C21&gt;0,C21,0)+D21))</f>
        <v>0.95420804231377998</v>
      </c>
      <c r="F21" s="74"/>
      <c r="G21" s="75">
        <f>IF(E21&lt;=1.05,1,0)</f>
        <v>1</v>
      </c>
      <c r="H21" s="76">
        <f>F21+G21</f>
        <v>1</v>
      </c>
      <c r="I21" s="72">
        <v>25000</v>
      </c>
      <c r="J21" s="77">
        <v>886628.09966999991</v>
      </c>
      <c r="K21" s="78">
        <v>636250.69967</v>
      </c>
      <c r="L21" s="72">
        <v>190397.43809523809</v>
      </c>
      <c r="M21" s="72">
        <v>0</v>
      </c>
      <c r="N21" s="73">
        <f>(I21-M21)/(J21-K21-L21)</f>
        <v>0.41680586659417745</v>
      </c>
      <c r="O21" s="74"/>
      <c r="P21" s="75">
        <f>IF(N21&lt;=0.5,1,0)</f>
        <v>1</v>
      </c>
      <c r="Q21" s="76">
        <f>O21+P21</f>
        <v>1</v>
      </c>
      <c r="R21" s="87">
        <v>2441.6999999999998</v>
      </c>
      <c r="S21" s="72">
        <v>889982.79700000002</v>
      </c>
      <c r="T21" s="80">
        <v>434526.46903999994</v>
      </c>
      <c r="U21" s="73">
        <f>R21/(S21-T21)</f>
        <v>5.3609969828203579E-3</v>
      </c>
      <c r="V21" s="74"/>
      <c r="W21" s="75">
        <f>IF(U21&lt;=0.15,1,0)</f>
        <v>1</v>
      </c>
      <c r="X21" s="76">
        <f>V21+W21</f>
        <v>1</v>
      </c>
      <c r="Y21" s="72">
        <f>C21</f>
        <v>1199.7372600000001</v>
      </c>
      <c r="Z21" s="81"/>
      <c r="AA21" s="81">
        <v>1199.7372600000001</v>
      </c>
      <c r="AB21" s="81"/>
      <c r="AC21" s="81">
        <f>J21</f>
        <v>886628.09966999991</v>
      </c>
      <c r="AD21" s="81">
        <f>K21</f>
        <v>636250.69967</v>
      </c>
      <c r="AE21" s="81">
        <f>L21</f>
        <v>190397.43809523809</v>
      </c>
      <c r="AF21" s="81">
        <f>AC21-AD21-AE21</f>
        <v>59979.961904761818</v>
      </c>
      <c r="AG21" s="81">
        <f>AF21*10%</f>
        <v>5997.9961904761822</v>
      </c>
      <c r="AH21" s="81">
        <f>IF(AA21&gt;0,AA21,0)+AG21+IF(AB21&gt;0,AB21,0)</f>
        <v>7197.733450476182</v>
      </c>
      <c r="AI21" s="82">
        <f>IF((Y21-IF(Z21&gt;0,Z21,0)-IF(AA21&gt;0,AA21,0)-IF(AB21&gt;0,AB21,0))/(AC21-AD21-AE21)&gt;0,(Y21-IF(Z21&gt;0,Z21,0)-IF(AA21&gt;0,AA21,0)-IF(AB21&gt;0,AB21,0))/(AC21-AD21-AE21),0)</f>
        <v>0</v>
      </c>
      <c r="AJ21" s="83"/>
      <c r="AK21" s="84">
        <f>IF(AI21&lt;=0.05,1.5,0)</f>
        <v>1.5</v>
      </c>
      <c r="AL21" s="76">
        <f>AJ21+AK21</f>
        <v>1.5</v>
      </c>
      <c r="AM21" s="85">
        <v>0.98733962811234144</v>
      </c>
      <c r="AN21" s="83"/>
      <c r="AO21" s="84">
        <v>1</v>
      </c>
      <c r="AP21" s="86">
        <v>1</v>
      </c>
      <c r="AQ21" s="82">
        <v>0.85718784352582522</v>
      </c>
      <c r="AR21" s="83"/>
      <c r="AS21" s="84">
        <v>1</v>
      </c>
      <c r="AT21" s="86">
        <v>1</v>
      </c>
    </row>
    <row r="22" spans="1:46" s="7" customFormat="1" x14ac:dyDescent="0.25">
      <c r="A22" s="71" t="s">
        <v>69</v>
      </c>
      <c r="B22" s="72">
        <v>0</v>
      </c>
      <c r="C22" s="72">
        <v>4592.0136500000008</v>
      </c>
      <c r="D22" s="72">
        <v>0</v>
      </c>
      <c r="E22" s="73">
        <f t="shared" si="10"/>
        <v>0</v>
      </c>
      <c r="F22" s="74"/>
      <c r="G22" s="75">
        <f t="shared" si="18"/>
        <v>1</v>
      </c>
      <c r="H22" s="76">
        <f t="shared" si="0"/>
        <v>1</v>
      </c>
      <c r="I22" s="72">
        <v>0</v>
      </c>
      <c r="J22" s="77">
        <v>183348.90948</v>
      </c>
      <c r="K22" s="78">
        <v>138596.50047999999</v>
      </c>
      <c r="L22" s="72">
        <v>25943.947368421053</v>
      </c>
      <c r="M22" s="72">
        <v>0</v>
      </c>
      <c r="N22" s="73">
        <f t="shared" si="12"/>
        <v>0</v>
      </c>
      <c r="O22" s="74"/>
      <c r="P22" s="75">
        <f t="shared" si="19"/>
        <v>1</v>
      </c>
      <c r="Q22" s="76">
        <f t="shared" si="2"/>
        <v>1</v>
      </c>
      <c r="R22" s="87">
        <v>0</v>
      </c>
      <c r="S22" s="72">
        <v>188012.88313</v>
      </c>
      <c r="T22" s="80">
        <v>75323.702810000003</v>
      </c>
      <c r="U22" s="73">
        <f t="shared" si="3"/>
        <v>0</v>
      </c>
      <c r="V22" s="74"/>
      <c r="W22" s="75">
        <f t="shared" si="20"/>
        <v>1</v>
      </c>
      <c r="X22" s="76">
        <f t="shared" si="13"/>
        <v>1</v>
      </c>
      <c r="Y22" s="72">
        <f t="shared" si="14"/>
        <v>4592.0136500000008</v>
      </c>
      <c r="Z22" s="81"/>
      <c r="AA22" s="81">
        <v>4592.0136500000008</v>
      </c>
      <c r="AB22" s="81"/>
      <c r="AC22" s="81">
        <f t="shared" si="5"/>
        <v>183348.90948</v>
      </c>
      <c r="AD22" s="81">
        <f t="shared" si="5"/>
        <v>138596.50047999999</v>
      </c>
      <c r="AE22" s="81">
        <f t="shared" si="5"/>
        <v>25943.947368421053</v>
      </c>
      <c r="AF22" s="81">
        <f t="shared" si="15"/>
        <v>18808.461631578961</v>
      </c>
      <c r="AG22" s="81">
        <f>AF22*5%</f>
        <v>940.42308157894809</v>
      </c>
      <c r="AH22" s="81">
        <f t="shared" si="17"/>
        <v>5532.4367315789486</v>
      </c>
      <c r="AI22" s="82">
        <f t="shared" si="8"/>
        <v>0</v>
      </c>
      <c r="AJ22" s="74"/>
      <c r="AK22" s="84">
        <f t="shared" si="21"/>
        <v>1.5</v>
      </c>
      <c r="AL22" s="76">
        <f t="shared" si="9"/>
        <v>1.5</v>
      </c>
      <c r="AM22" s="85">
        <v>0.77819051029841668</v>
      </c>
      <c r="AN22" s="74"/>
      <c r="AO22" s="84">
        <v>1</v>
      </c>
      <c r="AP22" s="86">
        <v>1</v>
      </c>
      <c r="AQ22" s="82">
        <v>0.79329632820566776</v>
      </c>
      <c r="AR22" s="74"/>
      <c r="AS22" s="84">
        <v>1</v>
      </c>
      <c r="AT22" s="86">
        <v>1</v>
      </c>
    </row>
    <row r="23" spans="1:46" s="7" customFormat="1" x14ac:dyDescent="0.25">
      <c r="A23" s="71" t="s">
        <v>70</v>
      </c>
      <c r="B23" s="72">
        <v>0</v>
      </c>
      <c r="C23" s="72">
        <v>2352.6241600000003</v>
      </c>
      <c r="D23" s="72">
        <v>0</v>
      </c>
      <c r="E23" s="73">
        <f t="shared" si="10"/>
        <v>0</v>
      </c>
      <c r="F23" s="74"/>
      <c r="G23" s="75">
        <f t="shared" si="18"/>
        <v>1</v>
      </c>
      <c r="H23" s="76">
        <f t="shared" si="0"/>
        <v>1</v>
      </c>
      <c r="I23" s="72">
        <v>0</v>
      </c>
      <c r="J23" s="77">
        <v>882161.99267999991</v>
      </c>
      <c r="K23" s="78">
        <v>728001.69267999998</v>
      </c>
      <c r="L23" s="72">
        <v>95437.42857142858</v>
      </c>
      <c r="M23" s="72">
        <v>0</v>
      </c>
      <c r="N23" s="73">
        <f t="shared" si="12"/>
        <v>0</v>
      </c>
      <c r="O23" s="74"/>
      <c r="P23" s="75">
        <f t="shared" si="19"/>
        <v>1</v>
      </c>
      <c r="Q23" s="76">
        <f t="shared" si="2"/>
        <v>1</v>
      </c>
      <c r="R23" s="87">
        <v>0</v>
      </c>
      <c r="S23" s="72">
        <v>856541.22703999991</v>
      </c>
      <c r="T23" s="80">
        <v>268405.20640999998</v>
      </c>
      <c r="U23" s="73">
        <f t="shared" si="3"/>
        <v>0</v>
      </c>
      <c r="V23" s="74"/>
      <c r="W23" s="75">
        <f t="shared" si="20"/>
        <v>1</v>
      </c>
      <c r="X23" s="76">
        <f t="shared" si="13"/>
        <v>1</v>
      </c>
      <c r="Y23" s="72">
        <f t="shared" si="14"/>
        <v>2352.6241600000003</v>
      </c>
      <c r="Z23" s="81"/>
      <c r="AA23" s="81">
        <v>2352.6241600000003</v>
      </c>
      <c r="AB23" s="81"/>
      <c r="AC23" s="81">
        <f t="shared" si="5"/>
        <v>882161.99267999991</v>
      </c>
      <c r="AD23" s="81">
        <f t="shared" si="5"/>
        <v>728001.69267999998</v>
      </c>
      <c r="AE23" s="81">
        <f t="shared" si="5"/>
        <v>95437.42857142858</v>
      </c>
      <c r="AF23" s="81">
        <f t="shared" si="15"/>
        <v>58722.87142857135</v>
      </c>
      <c r="AG23" s="81">
        <f>AF23*10%</f>
        <v>5872.2871428571352</v>
      </c>
      <c r="AH23" s="81">
        <f t="shared" si="17"/>
        <v>8224.9113028571355</v>
      </c>
      <c r="AI23" s="82">
        <f t="shared" si="8"/>
        <v>0</v>
      </c>
      <c r="AJ23" s="83"/>
      <c r="AK23" s="84">
        <f t="shared" si="21"/>
        <v>1.5</v>
      </c>
      <c r="AL23" s="76">
        <f t="shared" si="9"/>
        <v>1.5</v>
      </c>
      <c r="AM23" s="85">
        <v>0.9099544236824324</v>
      </c>
      <c r="AN23" s="83"/>
      <c r="AO23" s="84">
        <v>1</v>
      </c>
      <c r="AP23" s="86">
        <v>1</v>
      </c>
      <c r="AQ23" s="82">
        <v>0.89291523378204285</v>
      </c>
      <c r="AR23" s="83"/>
      <c r="AS23" s="84">
        <v>1</v>
      </c>
      <c r="AT23" s="86">
        <v>1</v>
      </c>
    </row>
    <row r="24" spans="1:46" s="7" customFormat="1" x14ac:dyDescent="0.25">
      <c r="A24" s="71" t="s">
        <v>71</v>
      </c>
      <c r="B24" s="72">
        <v>0</v>
      </c>
      <c r="C24" s="72">
        <v>7354.8405899999998</v>
      </c>
      <c r="D24" s="72">
        <v>0</v>
      </c>
      <c r="E24" s="73">
        <f t="shared" si="10"/>
        <v>0</v>
      </c>
      <c r="F24" s="74"/>
      <c r="G24" s="75">
        <f t="shared" si="18"/>
        <v>1</v>
      </c>
      <c r="H24" s="76">
        <f t="shared" si="0"/>
        <v>1</v>
      </c>
      <c r="I24" s="72">
        <v>0</v>
      </c>
      <c r="J24" s="77">
        <v>219645.52571000002</v>
      </c>
      <c r="K24" s="78">
        <v>165920.72571</v>
      </c>
      <c r="L24" s="72">
        <v>40321.541666666664</v>
      </c>
      <c r="M24" s="72">
        <v>0</v>
      </c>
      <c r="N24" s="73">
        <f t="shared" si="12"/>
        <v>0</v>
      </c>
      <c r="O24" s="74"/>
      <c r="P24" s="75">
        <f t="shared" si="19"/>
        <v>1</v>
      </c>
      <c r="Q24" s="76">
        <f t="shared" si="2"/>
        <v>1</v>
      </c>
      <c r="R24" s="87">
        <v>0</v>
      </c>
      <c r="S24" s="72">
        <v>225985.03230000002</v>
      </c>
      <c r="T24" s="80">
        <v>111555.08404</v>
      </c>
      <c r="U24" s="73">
        <f t="shared" si="3"/>
        <v>0</v>
      </c>
      <c r="V24" s="74"/>
      <c r="W24" s="75">
        <f t="shared" si="20"/>
        <v>1</v>
      </c>
      <c r="X24" s="76">
        <f t="shared" si="13"/>
        <v>1</v>
      </c>
      <c r="Y24" s="72">
        <f t="shared" si="14"/>
        <v>7354.8405899999998</v>
      </c>
      <c r="Z24" s="81"/>
      <c r="AA24" s="81">
        <v>7354.8405899999998</v>
      </c>
      <c r="AB24" s="81"/>
      <c r="AC24" s="81">
        <f t="shared" si="5"/>
        <v>219645.52571000002</v>
      </c>
      <c r="AD24" s="81">
        <f t="shared" si="5"/>
        <v>165920.72571</v>
      </c>
      <c r="AE24" s="81">
        <f t="shared" si="5"/>
        <v>40321.541666666664</v>
      </c>
      <c r="AF24" s="81">
        <f t="shared" si="15"/>
        <v>13403.258333333353</v>
      </c>
      <c r="AG24" s="81">
        <f>AF24*5%</f>
        <v>670.16291666666768</v>
      </c>
      <c r="AH24" s="81">
        <f t="shared" si="17"/>
        <v>8025.0035066666678</v>
      </c>
      <c r="AI24" s="82">
        <f t="shared" si="8"/>
        <v>0</v>
      </c>
      <c r="AJ24" s="74"/>
      <c r="AK24" s="84">
        <f t="shared" si="21"/>
        <v>1.5</v>
      </c>
      <c r="AL24" s="76">
        <f t="shared" si="9"/>
        <v>1.5</v>
      </c>
      <c r="AM24" s="85">
        <v>0.86855977264393103</v>
      </c>
      <c r="AN24" s="74"/>
      <c r="AO24" s="84">
        <v>1</v>
      </c>
      <c r="AP24" s="86">
        <v>1</v>
      </c>
      <c r="AQ24" s="82">
        <v>0.96354282476858266</v>
      </c>
      <c r="AR24" s="74"/>
      <c r="AS24" s="84">
        <v>1</v>
      </c>
      <c r="AT24" s="86">
        <v>1</v>
      </c>
    </row>
    <row r="25" spans="1:46" s="7" customFormat="1" x14ac:dyDescent="0.25">
      <c r="A25" s="71" t="s">
        <v>72</v>
      </c>
      <c r="B25" s="72">
        <v>0</v>
      </c>
      <c r="C25" s="72">
        <v>2265.64192</v>
      </c>
      <c r="D25" s="72">
        <v>0</v>
      </c>
      <c r="E25" s="73">
        <f t="shared" si="10"/>
        <v>0</v>
      </c>
      <c r="F25" s="74"/>
      <c r="G25" s="75">
        <f t="shared" si="18"/>
        <v>1</v>
      </c>
      <c r="H25" s="76">
        <f t="shared" si="0"/>
        <v>1</v>
      </c>
      <c r="I25" s="72">
        <v>0</v>
      </c>
      <c r="J25" s="77">
        <v>496091.2181</v>
      </c>
      <c r="K25" s="78">
        <v>322409.61810000002</v>
      </c>
      <c r="L25" s="72">
        <v>103902.7391304348</v>
      </c>
      <c r="M25" s="72">
        <v>0</v>
      </c>
      <c r="N25" s="73">
        <f t="shared" si="12"/>
        <v>0</v>
      </c>
      <c r="O25" s="74"/>
      <c r="P25" s="75">
        <f t="shared" si="19"/>
        <v>1</v>
      </c>
      <c r="Q25" s="76">
        <f t="shared" si="2"/>
        <v>1</v>
      </c>
      <c r="R25" s="87">
        <v>0</v>
      </c>
      <c r="S25" s="72">
        <v>498527.16931000003</v>
      </c>
      <c r="T25" s="80">
        <v>237193.52274000001</v>
      </c>
      <c r="U25" s="73">
        <f t="shared" si="3"/>
        <v>0</v>
      </c>
      <c r="V25" s="74"/>
      <c r="W25" s="75">
        <f t="shared" si="20"/>
        <v>1</v>
      </c>
      <c r="X25" s="76">
        <f t="shared" si="13"/>
        <v>1</v>
      </c>
      <c r="Y25" s="72">
        <f t="shared" si="14"/>
        <v>2265.64192</v>
      </c>
      <c r="Z25" s="81"/>
      <c r="AA25" s="81">
        <v>2265.64192</v>
      </c>
      <c r="AB25" s="81"/>
      <c r="AC25" s="81">
        <f t="shared" si="5"/>
        <v>496091.2181</v>
      </c>
      <c r="AD25" s="81">
        <f t="shared" si="5"/>
        <v>322409.61810000002</v>
      </c>
      <c r="AE25" s="81">
        <f t="shared" si="5"/>
        <v>103902.7391304348</v>
      </c>
      <c r="AF25" s="81">
        <f t="shared" si="15"/>
        <v>69778.860869565178</v>
      </c>
      <c r="AG25" s="81">
        <f>AF25*10%</f>
        <v>6977.8860869565178</v>
      </c>
      <c r="AH25" s="81">
        <f t="shared" si="17"/>
        <v>9243.5280069565179</v>
      </c>
      <c r="AI25" s="82">
        <f t="shared" si="8"/>
        <v>0</v>
      </c>
      <c r="AJ25" s="83"/>
      <c r="AK25" s="84">
        <f t="shared" si="21"/>
        <v>1.5</v>
      </c>
      <c r="AL25" s="76">
        <f t="shared" si="9"/>
        <v>1.5</v>
      </c>
      <c r="AM25" s="85">
        <v>0.92433181092777295</v>
      </c>
      <c r="AN25" s="83"/>
      <c r="AO25" s="84">
        <v>1</v>
      </c>
      <c r="AP25" s="86">
        <v>1</v>
      </c>
      <c r="AQ25" s="82">
        <v>0.95578676588805433</v>
      </c>
      <c r="AR25" s="83"/>
      <c r="AS25" s="84">
        <v>1</v>
      </c>
      <c r="AT25" s="86">
        <v>1</v>
      </c>
    </row>
    <row r="26" spans="1:46" s="7" customFormat="1" x14ac:dyDescent="0.25">
      <c r="A26" s="71" t="s">
        <v>73</v>
      </c>
      <c r="B26" s="72">
        <v>0</v>
      </c>
      <c r="C26" s="72">
        <v>14848.80997</v>
      </c>
      <c r="D26" s="72">
        <v>0</v>
      </c>
      <c r="E26" s="73">
        <f t="shared" si="10"/>
        <v>0</v>
      </c>
      <c r="F26" s="74"/>
      <c r="G26" s="75">
        <f t="shared" si="18"/>
        <v>1</v>
      </c>
      <c r="H26" s="76">
        <f t="shared" si="0"/>
        <v>1</v>
      </c>
      <c r="I26" s="72">
        <v>0</v>
      </c>
      <c r="J26" s="77">
        <v>263849.99765000003</v>
      </c>
      <c r="K26" s="78">
        <v>203465.99765</v>
      </c>
      <c r="L26" s="72">
        <v>41823.316666666666</v>
      </c>
      <c r="M26" s="72">
        <v>0</v>
      </c>
      <c r="N26" s="73">
        <f t="shared" si="12"/>
        <v>0</v>
      </c>
      <c r="O26" s="74"/>
      <c r="P26" s="75">
        <f t="shared" si="19"/>
        <v>1</v>
      </c>
      <c r="Q26" s="76">
        <f t="shared" si="2"/>
        <v>1</v>
      </c>
      <c r="R26" s="87">
        <v>0</v>
      </c>
      <c r="S26" s="72">
        <v>279140.08162000001</v>
      </c>
      <c r="T26" s="80">
        <v>117791.29598000001</v>
      </c>
      <c r="U26" s="73">
        <f t="shared" si="3"/>
        <v>0</v>
      </c>
      <c r="V26" s="74"/>
      <c r="W26" s="75">
        <f t="shared" si="20"/>
        <v>1</v>
      </c>
      <c r="X26" s="76">
        <f t="shared" si="13"/>
        <v>1</v>
      </c>
      <c r="Y26" s="72">
        <f t="shared" si="14"/>
        <v>14848.80997</v>
      </c>
      <c r="Z26" s="81"/>
      <c r="AA26" s="81">
        <v>14848.80997</v>
      </c>
      <c r="AB26" s="81"/>
      <c r="AC26" s="81">
        <f t="shared" si="5"/>
        <v>263849.99765000003</v>
      </c>
      <c r="AD26" s="81">
        <f t="shared" si="5"/>
        <v>203465.99765</v>
      </c>
      <c r="AE26" s="81">
        <f t="shared" si="5"/>
        <v>41823.316666666666</v>
      </c>
      <c r="AF26" s="81">
        <f t="shared" si="15"/>
        <v>18560.683333333363</v>
      </c>
      <c r="AG26" s="81">
        <f t="shared" ref="AG26:AG33" si="22">AF26*5%</f>
        <v>928.03416666666817</v>
      </c>
      <c r="AH26" s="81">
        <f t="shared" si="17"/>
        <v>15776.844136666668</v>
      </c>
      <c r="AI26" s="82">
        <f t="shared" si="8"/>
        <v>0</v>
      </c>
      <c r="AJ26" s="83"/>
      <c r="AK26" s="84">
        <f t="shared" si="21"/>
        <v>1.5</v>
      </c>
      <c r="AL26" s="76">
        <f t="shared" si="9"/>
        <v>1.5</v>
      </c>
      <c r="AM26" s="85">
        <v>0.85469846296650198</v>
      </c>
      <c r="AN26" s="83"/>
      <c r="AO26" s="84">
        <v>1</v>
      </c>
      <c r="AP26" s="86">
        <v>1</v>
      </c>
      <c r="AQ26" s="82">
        <v>0.9115582090537333</v>
      </c>
      <c r="AR26" s="83"/>
      <c r="AS26" s="84">
        <v>1</v>
      </c>
      <c r="AT26" s="86">
        <v>1</v>
      </c>
    </row>
    <row r="27" spans="1:46" s="7" customFormat="1" x14ac:dyDescent="0.25">
      <c r="A27" s="71" t="s">
        <v>74</v>
      </c>
      <c r="B27" s="72">
        <v>0</v>
      </c>
      <c r="C27" s="72">
        <v>7577.8712500000001</v>
      </c>
      <c r="D27" s="72">
        <v>0</v>
      </c>
      <c r="E27" s="73">
        <f t="shared" si="10"/>
        <v>0</v>
      </c>
      <c r="F27" s="74"/>
      <c r="G27" s="75">
        <f t="shared" si="18"/>
        <v>1</v>
      </c>
      <c r="H27" s="76">
        <f t="shared" si="0"/>
        <v>1</v>
      </c>
      <c r="I27" s="72">
        <v>0</v>
      </c>
      <c r="J27" s="77">
        <v>492513.88650999998</v>
      </c>
      <c r="K27" s="78">
        <v>341798.70812999998</v>
      </c>
      <c r="L27" s="72">
        <v>104568.85833333331</v>
      </c>
      <c r="M27" s="72">
        <v>0</v>
      </c>
      <c r="N27" s="73">
        <f t="shared" si="12"/>
        <v>0</v>
      </c>
      <c r="O27" s="74"/>
      <c r="P27" s="75">
        <f t="shared" si="19"/>
        <v>1</v>
      </c>
      <c r="Q27" s="76">
        <f>O27+P27</f>
        <v>1</v>
      </c>
      <c r="R27" s="87">
        <v>0</v>
      </c>
      <c r="S27" s="72">
        <v>500287.07776000001</v>
      </c>
      <c r="T27" s="80">
        <v>228433.46122</v>
      </c>
      <c r="U27" s="73">
        <f t="shared" si="3"/>
        <v>0</v>
      </c>
      <c r="V27" s="74"/>
      <c r="W27" s="75">
        <f t="shared" si="20"/>
        <v>1</v>
      </c>
      <c r="X27" s="76">
        <f t="shared" si="13"/>
        <v>1</v>
      </c>
      <c r="Y27" s="72">
        <f t="shared" si="14"/>
        <v>7577.8712500000001</v>
      </c>
      <c r="Z27" s="81"/>
      <c r="AA27" s="81">
        <v>7577.8712500000001</v>
      </c>
      <c r="AB27" s="81"/>
      <c r="AC27" s="81">
        <f t="shared" si="5"/>
        <v>492513.88650999998</v>
      </c>
      <c r="AD27" s="81">
        <f t="shared" si="5"/>
        <v>341798.70812999998</v>
      </c>
      <c r="AE27" s="81">
        <f t="shared" si="5"/>
        <v>104568.85833333331</v>
      </c>
      <c r="AF27" s="81">
        <f t="shared" si="15"/>
        <v>46146.320046666689</v>
      </c>
      <c r="AG27" s="81">
        <f>AF27*10%</f>
        <v>4614.6320046666688</v>
      </c>
      <c r="AH27" s="81">
        <f t="shared" si="17"/>
        <v>12192.50325466667</v>
      </c>
      <c r="AI27" s="82">
        <f t="shared" si="8"/>
        <v>0</v>
      </c>
      <c r="AJ27" s="83"/>
      <c r="AK27" s="84">
        <f t="shared" si="21"/>
        <v>1.5</v>
      </c>
      <c r="AL27" s="76">
        <f t="shared" si="9"/>
        <v>1.5</v>
      </c>
      <c r="AM27" s="85">
        <v>0.7847279573556335</v>
      </c>
      <c r="AN27" s="83"/>
      <c r="AO27" s="84">
        <v>1</v>
      </c>
      <c r="AP27" s="86">
        <v>1</v>
      </c>
      <c r="AQ27" s="82">
        <v>0.74093637280378544</v>
      </c>
      <c r="AR27" s="83"/>
      <c r="AS27" s="84">
        <v>1</v>
      </c>
      <c r="AT27" s="86">
        <v>1</v>
      </c>
    </row>
    <row r="28" spans="1:46" s="7" customFormat="1" x14ac:dyDescent="0.25">
      <c r="A28" s="71" t="s">
        <v>75</v>
      </c>
      <c r="B28" s="72">
        <v>0</v>
      </c>
      <c r="C28" s="72">
        <v>12269.43327</v>
      </c>
      <c r="D28" s="72">
        <v>0</v>
      </c>
      <c r="E28" s="73">
        <f t="shared" si="10"/>
        <v>0</v>
      </c>
      <c r="F28" s="74"/>
      <c r="G28" s="75">
        <f t="shared" si="18"/>
        <v>1</v>
      </c>
      <c r="H28" s="76">
        <f t="shared" si="0"/>
        <v>1</v>
      </c>
      <c r="I28" s="72">
        <v>0</v>
      </c>
      <c r="J28" s="77">
        <v>365493.60232000001</v>
      </c>
      <c r="K28" s="78">
        <v>255470.00232</v>
      </c>
      <c r="L28" s="72">
        <v>54843.829166666656</v>
      </c>
      <c r="M28" s="72">
        <v>0</v>
      </c>
      <c r="N28" s="73">
        <f t="shared" si="12"/>
        <v>0</v>
      </c>
      <c r="O28" s="74"/>
      <c r="P28" s="75">
        <f t="shared" si="19"/>
        <v>1</v>
      </c>
      <c r="Q28" s="76">
        <f t="shared" si="2"/>
        <v>1</v>
      </c>
      <c r="R28" s="87">
        <v>0</v>
      </c>
      <c r="S28" s="72">
        <v>377912.09558999998</v>
      </c>
      <c r="T28" s="80">
        <v>168692.92519000001</v>
      </c>
      <c r="U28" s="73">
        <f t="shared" si="3"/>
        <v>0</v>
      </c>
      <c r="V28" s="74"/>
      <c r="W28" s="75">
        <f t="shared" si="20"/>
        <v>1</v>
      </c>
      <c r="X28" s="76">
        <f t="shared" si="13"/>
        <v>1</v>
      </c>
      <c r="Y28" s="72">
        <f t="shared" si="14"/>
        <v>12269.43327</v>
      </c>
      <c r="Z28" s="81"/>
      <c r="AA28" s="81">
        <v>12269.43327</v>
      </c>
      <c r="AB28" s="81"/>
      <c r="AC28" s="81">
        <f t="shared" si="5"/>
        <v>365493.60232000001</v>
      </c>
      <c r="AD28" s="81">
        <f t="shared" si="5"/>
        <v>255470.00232</v>
      </c>
      <c r="AE28" s="81">
        <f t="shared" si="5"/>
        <v>54843.829166666656</v>
      </c>
      <c r="AF28" s="81">
        <f t="shared" si="15"/>
        <v>55179.77083333335</v>
      </c>
      <c r="AG28" s="81">
        <f t="shared" si="22"/>
        <v>2758.9885416666675</v>
      </c>
      <c r="AH28" s="81">
        <f t="shared" si="17"/>
        <v>15028.421811666667</v>
      </c>
      <c r="AI28" s="82">
        <f t="shared" si="8"/>
        <v>0</v>
      </c>
      <c r="AJ28" s="74"/>
      <c r="AK28" s="84">
        <f t="shared" si="21"/>
        <v>1.5</v>
      </c>
      <c r="AL28" s="76">
        <f t="shared" si="9"/>
        <v>1.5</v>
      </c>
      <c r="AM28" s="85">
        <v>0.960416192106752</v>
      </c>
      <c r="AN28" s="74"/>
      <c r="AO28" s="84">
        <v>1</v>
      </c>
      <c r="AP28" s="86">
        <v>1</v>
      </c>
      <c r="AQ28" s="82">
        <v>0.97636933532167403</v>
      </c>
      <c r="AR28" s="74"/>
      <c r="AS28" s="84">
        <v>1</v>
      </c>
      <c r="AT28" s="86">
        <v>1</v>
      </c>
    </row>
    <row r="29" spans="1:46" s="7" customFormat="1" x14ac:dyDescent="0.25">
      <c r="A29" s="71" t="s">
        <v>76</v>
      </c>
      <c r="B29" s="72">
        <v>0</v>
      </c>
      <c r="C29" s="72">
        <v>3059.3652099999999</v>
      </c>
      <c r="D29" s="72">
        <v>0</v>
      </c>
      <c r="E29" s="73">
        <f t="shared" si="10"/>
        <v>0</v>
      </c>
      <c r="F29" s="74"/>
      <c r="G29" s="75">
        <f t="shared" si="18"/>
        <v>1</v>
      </c>
      <c r="H29" s="76">
        <f t="shared" si="0"/>
        <v>1</v>
      </c>
      <c r="I29" s="72">
        <v>0</v>
      </c>
      <c r="J29" s="77">
        <v>314909.20926999999</v>
      </c>
      <c r="K29" s="78">
        <v>216510.50927000001</v>
      </c>
      <c r="L29" s="72">
        <v>60801.21666666666</v>
      </c>
      <c r="M29" s="72">
        <v>0</v>
      </c>
      <c r="N29" s="73">
        <f t="shared" si="12"/>
        <v>0</v>
      </c>
      <c r="O29" s="74"/>
      <c r="P29" s="75">
        <f t="shared" si="19"/>
        <v>1</v>
      </c>
      <c r="Q29" s="76">
        <f t="shared" si="2"/>
        <v>1</v>
      </c>
      <c r="R29" s="87">
        <v>0</v>
      </c>
      <c r="S29" s="72">
        <v>317117.63448000001</v>
      </c>
      <c r="T29" s="80">
        <v>143767.37974999999</v>
      </c>
      <c r="U29" s="73">
        <f t="shared" si="3"/>
        <v>0</v>
      </c>
      <c r="V29" s="74"/>
      <c r="W29" s="75">
        <f t="shared" si="20"/>
        <v>1</v>
      </c>
      <c r="X29" s="76">
        <f t="shared" si="13"/>
        <v>1</v>
      </c>
      <c r="Y29" s="72">
        <f t="shared" si="14"/>
        <v>3059.3652099999999</v>
      </c>
      <c r="Z29" s="81"/>
      <c r="AA29" s="81">
        <v>3059.3652099999999</v>
      </c>
      <c r="AB29" s="81"/>
      <c r="AC29" s="81">
        <f t="shared" si="5"/>
        <v>314909.20926999999</v>
      </c>
      <c r="AD29" s="81">
        <f t="shared" si="5"/>
        <v>216510.50927000001</v>
      </c>
      <c r="AE29" s="81">
        <f t="shared" si="5"/>
        <v>60801.21666666666</v>
      </c>
      <c r="AF29" s="81">
        <f t="shared" si="15"/>
        <v>37597.483333333323</v>
      </c>
      <c r="AG29" s="81">
        <f t="shared" si="22"/>
        <v>1879.8741666666663</v>
      </c>
      <c r="AH29" s="81">
        <f t="shared" si="17"/>
        <v>4939.2393766666664</v>
      </c>
      <c r="AI29" s="82">
        <f t="shared" si="8"/>
        <v>0</v>
      </c>
      <c r="AJ29" s="74"/>
      <c r="AK29" s="84">
        <f t="shared" si="21"/>
        <v>1.5</v>
      </c>
      <c r="AL29" s="76">
        <f t="shared" si="9"/>
        <v>1.5</v>
      </c>
      <c r="AM29" s="85">
        <v>0.90788719320756772</v>
      </c>
      <c r="AN29" s="74"/>
      <c r="AO29" s="84">
        <v>1</v>
      </c>
      <c r="AP29" s="86">
        <v>1</v>
      </c>
      <c r="AQ29" s="82">
        <v>0.84988821023625727</v>
      </c>
      <c r="AR29" s="74"/>
      <c r="AS29" s="84">
        <v>1</v>
      </c>
      <c r="AT29" s="86">
        <v>1</v>
      </c>
    </row>
    <row r="30" spans="1:46" s="7" customFormat="1" x14ac:dyDescent="0.25">
      <c r="A30" s="71" t="s">
        <v>77</v>
      </c>
      <c r="B30" s="72">
        <v>0</v>
      </c>
      <c r="C30" s="72">
        <v>3720.1468300000001</v>
      </c>
      <c r="D30" s="72">
        <v>0</v>
      </c>
      <c r="E30" s="73">
        <f t="shared" si="10"/>
        <v>0</v>
      </c>
      <c r="F30" s="74"/>
      <c r="G30" s="75">
        <f t="shared" si="18"/>
        <v>1</v>
      </c>
      <c r="H30" s="76">
        <f t="shared" si="0"/>
        <v>1</v>
      </c>
      <c r="I30" s="72">
        <v>0</v>
      </c>
      <c r="J30" s="77">
        <v>222532.96149000002</v>
      </c>
      <c r="K30" s="78">
        <v>173778.96149000002</v>
      </c>
      <c r="L30" s="72">
        <v>28018.708333333328</v>
      </c>
      <c r="M30" s="72">
        <v>0</v>
      </c>
      <c r="N30" s="73">
        <f t="shared" si="12"/>
        <v>0</v>
      </c>
      <c r="O30" s="74"/>
      <c r="P30" s="75">
        <f t="shared" si="19"/>
        <v>1</v>
      </c>
      <c r="Q30" s="76">
        <f t="shared" si="2"/>
        <v>1</v>
      </c>
      <c r="R30" s="87">
        <v>0</v>
      </c>
      <c r="S30" s="72">
        <v>226132.86632</v>
      </c>
      <c r="T30" s="80">
        <v>103524.04622</v>
      </c>
      <c r="U30" s="73">
        <f t="shared" si="3"/>
        <v>0</v>
      </c>
      <c r="V30" s="74"/>
      <c r="W30" s="75">
        <f t="shared" si="20"/>
        <v>1</v>
      </c>
      <c r="X30" s="76">
        <f t="shared" si="13"/>
        <v>1</v>
      </c>
      <c r="Y30" s="72">
        <f t="shared" si="14"/>
        <v>3720.1468300000001</v>
      </c>
      <c r="Z30" s="81"/>
      <c r="AA30" s="81">
        <v>3720.1468300000001</v>
      </c>
      <c r="AB30" s="81"/>
      <c r="AC30" s="81">
        <f t="shared" si="5"/>
        <v>222532.96149000002</v>
      </c>
      <c r="AD30" s="81">
        <f t="shared" si="5"/>
        <v>173778.96149000002</v>
      </c>
      <c r="AE30" s="81">
        <f t="shared" si="5"/>
        <v>28018.708333333328</v>
      </c>
      <c r="AF30" s="81">
        <f t="shared" si="15"/>
        <v>20735.291666666672</v>
      </c>
      <c r="AG30" s="81">
        <f t="shared" si="22"/>
        <v>1036.7645833333336</v>
      </c>
      <c r="AH30" s="81">
        <f t="shared" si="17"/>
        <v>4756.9114133333333</v>
      </c>
      <c r="AI30" s="82">
        <f t="shared" si="8"/>
        <v>0</v>
      </c>
      <c r="AJ30" s="74"/>
      <c r="AK30" s="84">
        <f t="shared" si="21"/>
        <v>1.5</v>
      </c>
      <c r="AL30" s="76">
        <f t="shared" si="9"/>
        <v>1.5</v>
      </c>
      <c r="AM30" s="85">
        <v>0.87171494927270499</v>
      </c>
      <c r="AN30" s="74"/>
      <c r="AO30" s="84">
        <v>1</v>
      </c>
      <c r="AP30" s="86">
        <v>1</v>
      </c>
      <c r="AQ30" s="82">
        <v>0.86804567731638149</v>
      </c>
      <c r="AR30" s="74"/>
      <c r="AS30" s="84">
        <v>1</v>
      </c>
      <c r="AT30" s="86">
        <v>1</v>
      </c>
    </row>
    <row r="31" spans="1:46" s="7" customFormat="1" x14ac:dyDescent="0.25">
      <c r="A31" s="71" t="s">
        <v>78</v>
      </c>
      <c r="B31" s="72">
        <v>0</v>
      </c>
      <c r="C31" s="72">
        <v>11238.45516</v>
      </c>
      <c r="D31" s="72">
        <v>0</v>
      </c>
      <c r="E31" s="73">
        <f t="shared" si="10"/>
        <v>0</v>
      </c>
      <c r="F31" s="74"/>
      <c r="G31" s="75">
        <f t="shared" si="18"/>
        <v>1</v>
      </c>
      <c r="H31" s="76">
        <f t="shared" si="0"/>
        <v>1</v>
      </c>
      <c r="I31" s="72">
        <v>0</v>
      </c>
      <c r="J31" s="77">
        <v>305991.77186000004</v>
      </c>
      <c r="K31" s="78">
        <v>219255.53186000002</v>
      </c>
      <c r="L31" s="72">
        <v>45808.467083333329</v>
      </c>
      <c r="M31" s="72">
        <v>0</v>
      </c>
      <c r="N31" s="73">
        <f t="shared" si="12"/>
        <v>0</v>
      </c>
      <c r="O31" s="74"/>
      <c r="P31" s="75">
        <f t="shared" si="19"/>
        <v>1</v>
      </c>
      <c r="Q31" s="76">
        <f t="shared" si="2"/>
        <v>1</v>
      </c>
      <c r="R31" s="87">
        <v>0</v>
      </c>
      <c r="S31" s="72">
        <v>317374.14701999997</v>
      </c>
      <c r="T31" s="80">
        <v>123466.33553</v>
      </c>
      <c r="U31" s="73">
        <f t="shared" si="3"/>
        <v>0</v>
      </c>
      <c r="V31" s="74"/>
      <c r="W31" s="75">
        <f t="shared" si="20"/>
        <v>1</v>
      </c>
      <c r="X31" s="76">
        <f t="shared" si="13"/>
        <v>1</v>
      </c>
      <c r="Y31" s="72">
        <f t="shared" si="14"/>
        <v>11238.45516</v>
      </c>
      <c r="Z31" s="81"/>
      <c r="AA31" s="81">
        <v>11238.45516</v>
      </c>
      <c r="AB31" s="81"/>
      <c r="AC31" s="81">
        <f t="shared" si="5"/>
        <v>305991.77186000004</v>
      </c>
      <c r="AD31" s="81">
        <f t="shared" si="5"/>
        <v>219255.53186000002</v>
      </c>
      <c r="AE31" s="81">
        <f t="shared" si="5"/>
        <v>45808.467083333329</v>
      </c>
      <c r="AF31" s="81">
        <f t="shared" si="15"/>
        <v>40927.77291666669</v>
      </c>
      <c r="AG31" s="81">
        <f t="shared" si="22"/>
        <v>2046.3886458333345</v>
      </c>
      <c r="AH31" s="81">
        <f t="shared" si="17"/>
        <v>13284.843805833334</v>
      </c>
      <c r="AI31" s="82">
        <f t="shared" si="8"/>
        <v>0</v>
      </c>
      <c r="AJ31" s="74"/>
      <c r="AK31" s="84">
        <f t="shared" si="21"/>
        <v>1.5</v>
      </c>
      <c r="AL31" s="76">
        <f t="shared" si="9"/>
        <v>1.5</v>
      </c>
      <c r="AM31" s="85">
        <v>0.91820006006169974</v>
      </c>
      <c r="AN31" s="74"/>
      <c r="AO31" s="84">
        <v>1</v>
      </c>
      <c r="AP31" s="86">
        <v>1</v>
      </c>
      <c r="AQ31" s="82">
        <v>0.91198721774115921</v>
      </c>
      <c r="AR31" s="74"/>
      <c r="AS31" s="84">
        <v>1</v>
      </c>
      <c r="AT31" s="86">
        <v>1</v>
      </c>
    </row>
    <row r="32" spans="1:46" s="7" customFormat="1" x14ac:dyDescent="0.25">
      <c r="A32" s="71" t="s">
        <v>79</v>
      </c>
      <c r="B32" s="72">
        <v>0</v>
      </c>
      <c r="C32" s="72">
        <v>34524.379689999994</v>
      </c>
      <c r="D32" s="72">
        <v>0</v>
      </c>
      <c r="E32" s="73">
        <f t="shared" si="10"/>
        <v>0</v>
      </c>
      <c r="F32" s="74"/>
      <c r="G32" s="75">
        <f t="shared" si="18"/>
        <v>1</v>
      </c>
      <c r="H32" s="76">
        <f t="shared" si="0"/>
        <v>1</v>
      </c>
      <c r="I32" s="72">
        <v>0</v>
      </c>
      <c r="J32" s="77">
        <v>450888.03670999996</v>
      </c>
      <c r="K32" s="78">
        <v>349967.13670999999</v>
      </c>
      <c r="L32" s="72">
        <v>66723.428571428565</v>
      </c>
      <c r="M32" s="72">
        <v>0</v>
      </c>
      <c r="N32" s="73">
        <f t="shared" si="12"/>
        <v>0</v>
      </c>
      <c r="O32" s="74"/>
      <c r="P32" s="75">
        <f>IF(N32&lt;=0.5,1,0)</f>
        <v>1</v>
      </c>
      <c r="Q32" s="76">
        <f>O32+P32</f>
        <v>1</v>
      </c>
      <c r="R32" s="87">
        <v>0</v>
      </c>
      <c r="S32" s="72">
        <v>485587.67839999998</v>
      </c>
      <c r="T32" s="80">
        <v>205169.18309000001</v>
      </c>
      <c r="U32" s="73">
        <f t="shared" si="3"/>
        <v>0</v>
      </c>
      <c r="V32" s="74"/>
      <c r="W32" s="75">
        <f t="shared" si="20"/>
        <v>1</v>
      </c>
      <c r="X32" s="76">
        <f t="shared" si="13"/>
        <v>1</v>
      </c>
      <c r="Y32" s="72">
        <f t="shared" si="14"/>
        <v>34524.379689999994</v>
      </c>
      <c r="Z32" s="81"/>
      <c r="AA32" s="81">
        <v>34524.379689999994</v>
      </c>
      <c r="AB32" s="81"/>
      <c r="AC32" s="81">
        <f t="shared" si="5"/>
        <v>450888.03670999996</v>
      </c>
      <c r="AD32" s="81">
        <f t="shared" si="5"/>
        <v>349967.13670999999</v>
      </c>
      <c r="AE32" s="81">
        <f t="shared" si="5"/>
        <v>66723.428571428565</v>
      </c>
      <c r="AF32" s="81">
        <f t="shared" si="15"/>
        <v>34197.4714285714</v>
      </c>
      <c r="AG32" s="81">
        <f>AF32*10%</f>
        <v>3419.7471428571403</v>
      </c>
      <c r="AH32" s="81">
        <f t="shared" si="17"/>
        <v>37944.126832857131</v>
      </c>
      <c r="AI32" s="82">
        <f t="shared" si="8"/>
        <v>0</v>
      </c>
      <c r="AJ32" s="83"/>
      <c r="AK32" s="84">
        <f t="shared" si="21"/>
        <v>1.5</v>
      </c>
      <c r="AL32" s="76">
        <f t="shared" si="9"/>
        <v>1.5</v>
      </c>
      <c r="AM32" s="85">
        <v>0.90392312001524666</v>
      </c>
      <c r="AN32" s="83"/>
      <c r="AO32" s="84">
        <v>1</v>
      </c>
      <c r="AP32" s="86">
        <v>1</v>
      </c>
      <c r="AQ32" s="82">
        <v>0.88163470115967879</v>
      </c>
      <c r="AR32" s="83"/>
      <c r="AS32" s="84">
        <v>1</v>
      </c>
      <c r="AT32" s="86">
        <v>1</v>
      </c>
    </row>
    <row r="33" spans="1:46" s="7" customFormat="1" x14ac:dyDescent="0.25">
      <c r="A33" s="71" t="s">
        <v>80</v>
      </c>
      <c r="B33" s="72">
        <v>0</v>
      </c>
      <c r="C33" s="72">
        <v>4937.26199</v>
      </c>
      <c r="D33" s="72">
        <v>0</v>
      </c>
      <c r="E33" s="73">
        <f t="shared" si="10"/>
        <v>0</v>
      </c>
      <c r="F33" s="74"/>
      <c r="G33" s="75">
        <f t="shared" si="18"/>
        <v>1</v>
      </c>
      <c r="H33" s="76">
        <f t="shared" si="0"/>
        <v>1</v>
      </c>
      <c r="I33" s="72">
        <v>0</v>
      </c>
      <c r="J33" s="77">
        <v>524183.31255000003</v>
      </c>
      <c r="K33" s="78">
        <v>364017.54555000004</v>
      </c>
      <c r="L33" s="72">
        <v>110281.25735211268</v>
      </c>
      <c r="M33" s="72">
        <v>0</v>
      </c>
      <c r="N33" s="73">
        <f t="shared" si="12"/>
        <v>0</v>
      </c>
      <c r="O33" s="74"/>
      <c r="P33" s="75">
        <f t="shared" si="19"/>
        <v>1</v>
      </c>
      <c r="Q33" s="76">
        <f t="shared" si="2"/>
        <v>1</v>
      </c>
      <c r="R33" s="87">
        <v>0</v>
      </c>
      <c r="S33" s="72">
        <v>529231.33594999998</v>
      </c>
      <c r="T33" s="80">
        <v>235984.77221999998</v>
      </c>
      <c r="U33" s="73">
        <f t="shared" si="3"/>
        <v>0</v>
      </c>
      <c r="V33" s="74"/>
      <c r="W33" s="75">
        <f t="shared" si="20"/>
        <v>1</v>
      </c>
      <c r="X33" s="76">
        <f t="shared" si="13"/>
        <v>1</v>
      </c>
      <c r="Y33" s="72">
        <f t="shared" si="14"/>
        <v>4937.26199</v>
      </c>
      <c r="Z33" s="81"/>
      <c r="AA33" s="81">
        <v>4937.26199</v>
      </c>
      <c r="AB33" s="81"/>
      <c r="AC33" s="81">
        <f t="shared" si="5"/>
        <v>524183.31255000003</v>
      </c>
      <c r="AD33" s="81">
        <f t="shared" si="5"/>
        <v>364017.54555000004</v>
      </c>
      <c r="AE33" s="81">
        <f t="shared" si="5"/>
        <v>110281.25735211268</v>
      </c>
      <c r="AF33" s="81">
        <f t="shared" si="15"/>
        <v>49884.509647887317</v>
      </c>
      <c r="AG33" s="81">
        <f t="shared" si="22"/>
        <v>2494.2254823943658</v>
      </c>
      <c r="AH33" s="81">
        <f t="shared" si="17"/>
        <v>7431.4874723943658</v>
      </c>
      <c r="AI33" s="82">
        <f t="shared" si="8"/>
        <v>0</v>
      </c>
      <c r="AJ33" s="74"/>
      <c r="AK33" s="84">
        <f t="shared" si="21"/>
        <v>1.5</v>
      </c>
      <c r="AL33" s="76">
        <f t="shared" si="9"/>
        <v>1.5</v>
      </c>
      <c r="AM33" s="85">
        <v>0.97090434471247977</v>
      </c>
      <c r="AN33" s="74"/>
      <c r="AO33" s="84">
        <v>1</v>
      </c>
      <c r="AP33" s="86">
        <v>1</v>
      </c>
      <c r="AQ33" s="82">
        <v>0.99620410595683317</v>
      </c>
      <c r="AR33" s="74"/>
      <c r="AS33" s="84">
        <v>1</v>
      </c>
      <c r="AT33" s="86">
        <v>1</v>
      </c>
    </row>
    <row r="34" spans="1:46" s="7" customFormat="1" x14ac:dyDescent="0.25">
      <c r="A34" s="71" t="s">
        <v>81</v>
      </c>
      <c r="B34" s="72">
        <v>0</v>
      </c>
      <c r="C34" s="72">
        <v>22631.222399999999</v>
      </c>
      <c r="D34" s="72">
        <v>0</v>
      </c>
      <c r="E34" s="73">
        <f>IF(AND(B34=0,D34=0),0,B34/(IF(C34&gt;0,C34,0)+D34))</f>
        <v>0</v>
      </c>
      <c r="F34" s="74"/>
      <c r="G34" s="75">
        <f t="shared" si="18"/>
        <v>1</v>
      </c>
      <c r="H34" s="76">
        <f>F34+G34</f>
        <v>1</v>
      </c>
      <c r="I34" s="72">
        <v>0</v>
      </c>
      <c r="J34" s="77">
        <v>966470.45130999992</v>
      </c>
      <c r="K34" s="78">
        <v>808605.81530999998</v>
      </c>
      <c r="L34" s="72">
        <v>100098.583</v>
      </c>
      <c r="M34" s="72">
        <v>0</v>
      </c>
      <c r="N34" s="73">
        <f>(I34-M34)/(J34-K34-L34)</f>
        <v>0</v>
      </c>
      <c r="O34" s="74"/>
      <c r="P34" s="75">
        <f t="shared" si="19"/>
        <v>1</v>
      </c>
      <c r="Q34" s="76">
        <f>O34+P34</f>
        <v>1</v>
      </c>
      <c r="R34" s="87">
        <v>0</v>
      </c>
      <c r="S34" s="72">
        <v>989101.67371</v>
      </c>
      <c r="T34" s="80">
        <v>362230.59821999999</v>
      </c>
      <c r="U34" s="73">
        <f>R34/(S34-T34)</f>
        <v>0</v>
      </c>
      <c r="V34" s="74"/>
      <c r="W34" s="75">
        <f t="shared" si="20"/>
        <v>1</v>
      </c>
      <c r="X34" s="76">
        <f t="shared" si="13"/>
        <v>1</v>
      </c>
      <c r="Y34" s="72">
        <f t="shared" si="14"/>
        <v>22631.222399999999</v>
      </c>
      <c r="Z34" s="81"/>
      <c r="AA34" s="81">
        <v>22631.222399999999</v>
      </c>
      <c r="AB34" s="81"/>
      <c r="AC34" s="81">
        <f t="shared" si="5"/>
        <v>966470.45130999992</v>
      </c>
      <c r="AD34" s="81">
        <f t="shared" si="5"/>
        <v>808605.81530999998</v>
      </c>
      <c r="AE34" s="81">
        <f t="shared" si="5"/>
        <v>100098.583</v>
      </c>
      <c r="AF34" s="81">
        <f>AC34-AD34-AE34</f>
        <v>57766.052999999942</v>
      </c>
      <c r="AG34" s="81">
        <f>AF34*10%</f>
        <v>5776.6052999999947</v>
      </c>
      <c r="AH34" s="81">
        <f>IF(AA34&gt;0,AA34,0)+AG34+IF(AB34&gt;0,AB34,0)</f>
        <v>28407.827699999994</v>
      </c>
      <c r="AI34" s="82">
        <f t="shared" si="8"/>
        <v>0</v>
      </c>
      <c r="AJ34" s="83"/>
      <c r="AK34" s="84">
        <f t="shared" si="21"/>
        <v>1.5</v>
      </c>
      <c r="AL34" s="76">
        <f>AJ34+AK34</f>
        <v>1.5</v>
      </c>
      <c r="AM34" s="85">
        <v>0.92129818221900606</v>
      </c>
      <c r="AN34" s="83"/>
      <c r="AO34" s="84">
        <v>1</v>
      </c>
      <c r="AP34" s="86">
        <v>1</v>
      </c>
      <c r="AQ34" s="82">
        <v>0.9174052938953372</v>
      </c>
      <c r="AR34" s="83"/>
      <c r="AS34" s="84">
        <v>1</v>
      </c>
      <c r="AT34" s="86">
        <v>1</v>
      </c>
    </row>
    <row r="35" spans="1:46" s="7" customFormat="1" x14ac:dyDescent="0.25">
      <c r="A35" s="71" t="s">
        <v>82</v>
      </c>
      <c r="B35" s="72">
        <v>0</v>
      </c>
      <c r="C35" s="72">
        <v>3867.5303799999997</v>
      </c>
      <c r="D35" s="72">
        <v>0</v>
      </c>
      <c r="E35" s="73">
        <f t="shared" si="10"/>
        <v>0</v>
      </c>
      <c r="F35" s="74"/>
      <c r="G35" s="75">
        <f t="shared" si="18"/>
        <v>1</v>
      </c>
      <c r="H35" s="76">
        <f t="shared" si="0"/>
        <v>1</v>
      </c>
      <c r="I35" s="72">
        <v>0</v>
      </c>
      <c r="J35" s="77">
        <v>178780.26177000001</v>
      </c>
      <c r="K35" s="78">
        <v>128650.26177</v>
      </c>
      <c r="L35" s="72">
        <v>24681.827586206895</v>
      </c>
      <c r="M35" s="72">
        <v>0</v>
      </c>
      <c r="N35" s="73">
        <f t="shared" si="12"/>
        <v>0</v>
      </c>
      <c r="O35" s="74"/>
      <c r="P35" s="75">
        <f t="shared" si="19"/>
        <v>1</v>
      </c>
      <c r="Q35" s="76">
        <f t="shared" si="2"/>
        <v>1</v>
      </c>
      <c r="R35" s="87">
        <v>0</v>
      </c>
      <c r="S35" s="72">
        <v>182524.73415</v>
      </c>
      <c r="T35" s="80">
        <v>68918.346099999995</v>
      </c>
      <c r="U35" s="73">
        <f t="shared" si="3"/>
        <v>0</v>
      </c>
      <c r="V35" s="74"/>
      <c r="W35" s="75">
        <f t="shared" si="20"/>
        <v>1</v>
      </c>
      <c r="X35" s="76">
        <f t="shared" si="13"/>
        <v>1</v>
      </c>
      <c r="Y35" s="72">
        <f t="shared" si="14"/>
        <v>3867.5303799999997</v>
      </c>
      <c r="Z35" s="81"/>
      <c r="AA35" s="81">
        <v>3867.5303799999997</v>
      </c>
      <c r="AB35" s="81"/>
      <c r="AC35" s="81">
        <f t="shared" si="5"/>
        <v>178780.26177000001</v>
      </c>
      <c r="AD35" s="81">
        <f t="shared" si="5"/>
        <v>128650.26177</v>
      </c>
      <c r="AE35" s="81">
        <f t="shared" si="5"/>
        <v>24681.827586206895</v>
      </c>
      <c r="AF35" s="81">
        <f t="shared" si="15"/>
        <v>25448.17241379312</v>
      </c>
      <c r="AG35" s="81">
        <f t="shared" ref="AG35:AG40" si="23">AF35*5%</f>
        <v>1272.4086206896561</v>
      </c>
      <c r="AH35" s="81">
        <f t="shared" si="17"/>
        <v>5139.9390006896556</v>
      </c>
      <c r="AI35" s="82">
        <f t="shared" si="8"/>
        <v>0</v>
      </c>
      <c r="AJ35" s="83"/>
      <c r="AK35" s="84">
        <f t="shared" si="21"/>
        <v>1.5</v>
      </c>
      <c r="AL35" s="76">
        <f t="shared" si="9"/>
        <v>1.5</v>
      </c>
      <c r="AM35" s="85">
        <v>0.74706622135974066</v>
      </c>
      <c r="AN35" s="83"/>
      <c r="AO35" s="84">
        <v>1</v>
      </c>
      <c r="AP35" s="86">
        <v>1</v>
      </c>
      <c r="AQ35" s="82">
        <v>0.84406876640074713</v>
      </c>
      <c r="AR35" s="83"/>
      <c r="AS35" s="84">
        <v>1</v>
      </c>
      <c r="AT35" s="86">
        <v>1</v>
      </c>
    </row>
    <row r="36" spans="1:46" s="7" customFormat="1" x14ac:dyDescent="0.25">
      <c r="A36" s="71" t="s">
        <v>83</v>
      </c>
      <c r="B36" s="72">
        <v>0</v>
      </c>
      <c r="C36" s="72">
        <v>3010.9462100000001</v>
      </c>
      <c r="D36" s="72">
        <v>0</v>
      </c>
      <c r="E36" s="73">
        <f>IF(AND(B36=0,D36=0),0,B36/(IF(C36&gt;0,C36,0)+D36))</f>
        <v>0</v>
      </c>
      <c r="F36" s="74"/>
      <c r="G36" s="75">
        <f>IF(E36&lt;=1.05,1,0)</f>
        <v>1</v>
      </c>
      <c r="H36" s="76">
        <f>F36+G36</f>
        <v>1</v>
      </c>
      <c r="I36" s="72">
        <v>0</v>
      </c>
      <c r="J36" s="77">
        <v>304988.07744000002</v>
      </c>
      <c r="K36" s="78">
        <v>212906.74236999999</v>
      </c>
      <c r="L36" s="72">
        <v>42619.407142857141</v>
      </c>
      <c r="M36" s="72">
        <v>0</v>
      </c>
      <c r="N36" s="73">
        <f>(I36-M36)/(J36-K36-L36)</f>
        <v>0</v>
      </c>
      <c r="O36" s="74"/>
      <c r="P36" s="75">
        <f>IF(N36&lt;=0.5,1,0)</f>
        <v>1</v>
      </c>
      <c r="Q36" s="76">
        <f>O36+P36</f>
        <v>1</v>
      </c>
      <c r="R36" s="87">
        <v>0</v>
      </c>
      <c r="S36" s="72">
        <v>296042.94364999997</v>
      </c>
      <c r="T36" s="80">
        <v>124047.79444999999</v>
      </c>
      <c r="U36" s="73">
        <f>R36/(S36-T36)</f>
        <v>0</v>
      </c>
      <c r="V36" s="74"/>
      <c r="W36" s="75">
        <f>IF(U36&lt;=0.15,1,0)</f>
        <v>1</v>
      </c>
      <c r="X36" s="76">
        <f>V36+W36</f>
        <v>1</v>
      </c>
      <c r="Y36" s="72">
        <f t="shared" si="14"/>
        <v>3010.9462100000001</v>
      </c>
      <c r="Z36" s="81"/>
      <c r="AA36" s="81">
        <v>3010.9462100000001</v>
      </c>
      <c r="AB36" s="81"/>
      <c r="AC36" s="81">
        <f>J36</f>
        <v>304988.07744000002</v>
      </c>
      <c r="AD36" s="81">
        <f>K36</f>
        <v>212906.74236999999</v>
      </c>
      <c r="AE36" s="81">
        <f>L36</f>
        <v>42619.407142857141</v>
      </c>
      <c r="AF36" s="81">
        <f>AC36-AD36-AE36</f>
        <v>49461.92792714289</v>
      </c>
      <c r="AG36" s="81">
        <f>AF36*5%</f>
        <v>2473.0963963571448</v>
      </c>
      <c r="AH36" s="81">
        <f>IF(AA36&gt;0,AA36,0)+AG36+IF(AB36&gt;0,AB36,0)</f>
        <v>5484.0426063571449</v>
      </c>
      <c r="AI36" s="82">
        <f>IF((Y36-IF(Z36&gt;0,Z36,0)-IF(AA36&gt;0,AA36,0)-IF(AB36&gt;0,AB36,0))/(AC36-AD36-AE36)&gt;0,(Y36-IF(Z36&gt;0,Z36,0)-IF(AA36&gt;0,AA36,0)-IF(AB36&gt;0,AB36,0))/(AC36-AD36-AE36),0)</f>
        <v>0</v>
      </c>
      <c r="AJ36" s="83"/>
      <c r="AK36" s="84">
        <f>IF(AI36&lt;=0.05,1.5,0)</f>
        <v>1.5</v>
      </c>
      <c r="AL36" s="76">
        <f>AJ36+AK36</f>
        <v>1.5</v>
      </c>
      <c r="AM36" s="85">
        <v>0.96462502388817595</v>
      </c>
      <c r="AN36" s="83"/>
      <c r="AO36" s="84">
        <v>1</v>
      </c>
      <c r="AP36" s="86">
        <v>1</v>
      </c>
      <c r="AQ36" s="82">
        <v>0.91147570738307448</v>
      </c>
      <c r="AR36" s="83"/>
      <c r="AS36" s="84">
        <v>1</v>
      </c>
      <c r="AT36" s="86">
        <v>1</v>
      </c>
    </row>
    <row r="37" spans="1:46" s="7" customFormat="1" x14ac:dyDescent="0.25">
      <c r="A37" s="63" t="s">
        <v>84</v>
      </c>
      <c r="B37" s="37">
        <v>0</v>
      </c>
      <c r="C37" s="37">
        <v>16525.442470000002</v>
      </c>
      <c r="D37" s="37">
        <v>0</v>
      </c>
      <c r="E37" s="45">
        <f t="shared" si="10"/>
        <v>0</v>
      </c>
      <c r="F37" s="59">
        <f>IF(E37&lt;=1.05,1,0)</f>
        <v>1</v>
      </c>
      <c r="G37" s="53"/>
      <c r="H37" s="54">
        <f t="shared" si="0"/>
        <v>1</v>
      </c>
      <c r="I37" s="37">
        <v>0</v>
      </c>
      <c r="J37" s="42">
        <v>430832.42913</v>
      </c>
      <c r="K37" s="43">
        <v>297872.42913</v>
      </c>
      <c r="L37" s="37">
        <v>55679.727272727279</v>
      </c>
      <c r="M37" s="37">
        <v>0</v>
      </c>
      <c r="N37" s="45">
        <f t="shared" si="12"/>
        <v>0</v>
      </c>
      <c r="O37" s="59">
        <f>IF(N37&lt;=1,1,0)</f>
        <v>1</v>
      </c>
      <c r="P37" s="53"/>
      <c r="Q37" s="54">
        <f t="shared" si="2"/>
        <v>1</v>
      </c>
      <c r="R37" s="60">
        <v>0</v>
      </c>
      <c r="S37" s="37">
        <v>450344.63020000001</v>
      </c>
      <c r="T37" s="47">
        <v>154386.07131</v>
      </c>
      <c r="U37" s="45">
        <f t="shared" si="3"/>
        <v>0</v>
      </c>
      <c r="V37" s="59">
        <f>IF(U37&lt;=0.15,1,0)</f>
        <v>1</v>
      </c>
      <c r="W37" s="53"/>
      <c r="X37" s="54">
        <f t="shared" si="13"/>
        <v>1</v>
      </c>
      <c r="Y37" s="37">
        <f t="shared" si="14"/>
        <v>16525.442470000002</v>
      </c>
      <c r="Z37" s="49"/>
      <c r="AA37" s="49">
        <v>16525.442470000002</v>
      </c>
      <c r="AB37" s="49"/>
      <c r="AC37" s="49">
        <f t="shared" si="5"/>
        <v>430832.42913</v>
      </c>
      <c r="AD37" s="49">
        <f t="shared" si="5"/>
        <v>297872.42913</v>
      </c>
      <c r="AE37" s="49">
        <f t="shared" si="5"/>
        <v>55679.727272727279</v>
      </c>
      <c r="AF37" s="49">
        <f t="shared" si="15"/>
        <v>77280.272727272721</v>
      </c>
      <c r="AG37" s="49">
        <f t="shared" si="23"/>
        <v>3864.0136363636361</v>
      </c>
      <c r="AH37" s="49">
        <f t="shared" si="17"/>
        <v>20389.456106363639</v>
      </c>
      <c r="AI37" s="62">
        <f t="shared" si="8"/>
        <v>0</v>
      </c>
      <c r="AJ37" s="52">
        <f>IF(AI37&lt;=0.1,1.5,0)</f>
        <v>1.5</v>
      </c>
      <c r="AK37" s="64"/>
      <c r="AL37" s="54">
        <f t="shared" si="9"/>
        <v>1.5</v>
      </c>
      <c r="AM37" s="61">
        <v>1</v>
      </c>
      <c r="AN37" s="52">
        <v>1</v>
      </c>
      <c r="AO37" s="64"/>
      <c r="AP37" s="65">
        <v>1</v>
      </c>
      <c r="AQ37" s="62">
        <v>0.9900503616282097</v>
      </c>
      <c r="AR37" s="52">
        <v>1</v>
      </c>
      <c r="AS37" s="64"/>
      <c r="AT37" s="65">
        <v>1</v>
      </c>
    </row>
    <row r="38" spans="1:46" s="7" customFormat="1" x14ac:dyDescent="0.25">
      <c r="A38" s="71" t="s">
        <v>85</v>
      </c>
      <c r="B38" s="72">
        <v>0</v>
      </c>
      <c r="C38" s="72">
        <v>6903.9525800000001</v>
      </c>
      <c r="D38" s="72">
        <v>0</v>
      </c>
      <c r="E38" s="73">
        <f t="shared" si="10"/>
        <v>0</v>
      </c>
      <c r="F38" s="74"/>
      <c r="G38" s="75">
        <f t="shared" si="18"/>
        <v>1</v>
      </c>
      <c r="H38" s="76">
        <f t="shared" si="0"/>
        <v>1</v>
      </c>
      <c r="I38" s="72">
        <v>0</v>
      </c>
      <c r="J38" s="77">
        <v>332105.35339</v>
      </c>
      <c r="K38" s="78">
        <v>218845.63538999998</v>
      </c>
      <c r="L38" s="72">
        <v>56036.608695652169</v>
      </c>
      <c r="M38" s="72">
        <v>0</v>
      </c>
      <c r="N38" s="73">
        <f t="shared" si="12"/>
        <v>0</v>
      </c>
      <c r="O38" s="74"/>
      <c r="P38" s="75">
        <f t="shared" si="19"/>
        <v>1</v>
      </c>
      <c r="Q38" s="76">
        <f t="shared" si="2"/>
        <v>1</v>
      </c>
      <c r="R38" s="87">
        <v>0</v>
      </c>
      <c r="S38" s="72">
        <v>339132.66597000003</v>
      </c>
      <c r="T38" s="80">
        <v>124311.14873</v>
      </c>
      <c r="U38" s="73">
        <f t="shared" si="3"/>
        <v>0</v>
      </c>
      <c r="V38" s="74"/>
      <c r="W38" s="75">
        <f t="shared" si="20"/>
        <v>1</v>
      </c>
      <c r="X38" s="76">
        <f t="shared" si="13"/>
        <v>1</v>
      </c>
      <c r="Y38" s="72">
        <f t="shared" si="14"/>
        <v>6903.9525800000001</v>
      </c>
      <c r="Z38" s="81"/>
      <c r="AA38" s="81">
        <v>6903.9525800000001</v>
      </c>
      <c r="AB38" s="81"/>
      <c r="AC38" s="81">
        <f t="shared" si="5"/>
        <v>332105.35339</v>
      </c>
      <c r="AD38" s="81">
        <f t="shared" si="5"/>
        <v>218845.63538999998</v>
      </c>
      <c r="AE38" s="81">
        <f t="shared" si="5"/>
        <v>56036.608695652169</v>
      </c>
      <c r="AF38" s="81">
        <f t="shared" si="15"/>
        <v>57223.109304347854</v>
      </c>
      <c r="AG38" s="81">
        <f t="shared" si="23"/>
        <v>2861.1554652173927</v>
      </c>
      <c r="AH38" s="81">
        <f t="shared" si="17"/>
        <v>9765.1080452173919</v>
      </c>
      <c r="AI38" s="82">
        <f t="shared" si="8"/>
        <v>0</v>
      </c>
      <c r="AJ38" s="74"/>
      <c r="AK38" s="84">
        <f>IF(AI38&lt;=0.05,1.5,0)</f>
        <v>1.5</v>
      </c>
      <c r="AL38" s="76">
        <f t="shared" si="9"/>
        <v>1.5</v>
      </c>
      <c r="AM38" s="85">
        <v>0.89159545715143729</v>
      </c>
      <c r="AN38" s="74"/>
      <c r="AO38" s="84">
        <v>1</v>
      </c>
      <c r="AP38" s="86">
        <v>1</v>
      </c>
      <c r="AQ38" s="82">
        <v>0.96536029854604555</v>
      </c>
      <c r="AR38" s="74"/>
      <c r="AS38" s="84">
        <v>1</v>
      </c>
      <c r="AT38" s="86">
        <v>1</v>
      </c>
    </row>
    <row r="39" spans="1:46" s="7" customFormat="1" x14ac:dyDescent="0.25">
      <c r="A39" s="63" t="s">
        <v>86</v>
      </c>
      <c r="B39" s="37">
        <v>0</v>
      </c>
      <c r="C39" s="37">
        <v>12094.79722</v>
      </c>
      <c r="D39" s="37">
        <v>0</v>
      </c>
      <c r="E39" s="45">
        <f t="shared" si="10"/>
        <v>0</v>
      </c>
      <c r="F39" s="59">
        <f>IF(E39&lt;=1.05,1,0)</f>
        <v>1</v>
      </c>
      <c r="G39" s="53"/>
      <c r="H39" s="54">
        <f t="shared" si="0"/>
        <v>1</v>
      </c>
      <c r="I39" s="37">
        <v>0</v>
      </c>
      <c r="J39" s="42">
        <v>399564.29735000001</v>
      </c>
      <c r="K39" s="43">
        <v>278209.29735000001</v>
      </c>
      <c r="L39" s="37">
        <v>77613.15094339622</v>
      </c>
      <c r="M39" s="37">
        <v>0</v>
      </c>
      <c r="N39" s="45">
        <f t="shared" si="12"/>
        <v>0</v>
      </c>
      <c r="O39" s="59">
        <f>IF(N39&lt;=1,1,0)</f>
        <v>1</v>
      </c>
      <c r="P39" s="53"/>
      <c r="Q39" s="54">
        <f t="shared" si="2"/>
        <v>1</v>
      </c>
      <c r="R39" s="60">
        <v>0</v>
      </c>
      <c r="S39" s="37">
        <v>414592.08512</v>
      </c>
      <c r="T39" s="47">
        <v>200149.30968999999</v>
      </c>
      <c r="U39" s="45">
        <f t="shared" si="3"/>
        <v>0</v>
      </c>
      <c r="V39" s="59">
        <f>IF(U39&lt;=0.15,1,0)</f>
        <v>1</v>
      </c>
      <c r="W39" s="53"/>
      <c r="X39" s="54">
        <f t="shared" si="13"/>
        <v>1</v>
      </c>
      <c r="Y39" s="37">
        <f t="shared" si="14"/>
        <v>12094.79722</v>
      </c>
      <c r="Z39" s="49"/>
      <c r="AA39" s="49">
        <v>12094.79722</v>
      </c>
      <c r="AB39" s="49"/>
      <c r="AC39" s="49">
        <f t="shared" si="5"/>
        <v>399564.29735000001</v>
      </c>
      <c r="AD39" s="49">
        <f t="shared" si="5"/>
        <v>278209.29735000001</v>
      </c>
      <c r="AE39" s="49">
        <f t="shared" si="5"/>
        <v>77613.15094339622</v>
      </c>
      <c r="AF39" s="49">
        <f t="shared" si="15"/>
        <v>43741.84905660378</v>
      </c>
      <c r="AG39" s="49">
        <f t="shared" si="23"/>
        <v>2187.0924528301889</v>
      </c>
      <c r="AH39" s="49">
        <f t="shared" si="17"/>
        <v>14281.88967283019</v>
      </c>
      <c r="AI39" s="62">
        <f t="shared" si="8"/>
        <v>0</v>
      </c>
      <c r="AJ39" s="52">
        <f>IF(AI39&lt;=0.1,1.5,0)</f>
        <v>1.5</v>
      </c>
      <c r="AK39" s="64"/>
      <c r="AL39" s="54">
        <f t="shared" si="9"/>
        <v>1.5</v>
      </c>
      <c r="AM39" s="61">
        <v>0.84463451398474187</v>
      </c>
      <c r="AN39" s="52">
        <v>1</v>
      </c>
      <c r="AO39" s="64"/>
      <c r="AP39" s="65">
        <v>1</v>
      </c>
      <c r="AQ39" s="62">
        <v>0.94052040103944445</v>
      </c>
      <c r="AR39" s="52">
        <v>1</v>
      </c>
      <c r="AS39" s="64"/>
      <c r="AT39" s="65">
        <v>1</v>
      </c>
    </row>
    <row r="40" spans="1:46" x14ac:dyDescent="0.25">
      <c r="A40" s="71" t="s">
        <v>87</v>
      </c>
      <c r="B40" s="72">
        <v>0</v>
      </c>
      <c r="C40" s="72">
        <v>5435.7447000000002</v>
      </c>
      <c r="D40" s="72">
        <v>0</v>
      </c>
      <c r="E40" s="73">
        <f t="shared" si="10"/>
        <v>0</v>
      </c>
      <c r="F40" s="74"/>
      <c r="G40" s="75">
        <f t="shared" si="18"/>
        <v>1</v>
      </c>
      <c r="H40" s="76">
        <f>F40+G40</f>
        <v>1</v>
      </c>
      <c r="I40" s="72">
        <v>4000</v>
      </c>
      <c r="J40" s="77">
        <v>561274.29433000006</v>
      </c>
      <c r="K40" s="78">
        <v>432853.89432999998</v>
      </c>
      <c r="L40" s="72">
        <v>76859.090909090912</v>
      </c>
      <c r="M40" s="72">
        <v>0</v>
      </c>
      <c r="N40" s="73">
        <f t="shared" si="12"/>
        <v>7.7577549339321261E-2</v>
      </c>
      <c r="O40" s="74"/>
      <c r="P40" s="75">
        <f t="shared" si="19"/>
        <v>1</v>
      </c>
      <c r="Q40" s="76">
        <f>O40+P40</f>
        <v>1</v>
      </c>
      <c r="R40" s="87">
        <v>377.6</v>
      </c>
      <c r="S40" s="72">
        <v>566946.47902999993</v>
      </c>
      <c r="T40" s="80">
        <v>195337.28235000002</v>
      </c>
      <c r="U40" s="73">
        <f t="shared" si="3"/>
        <v>1.0161212461196403E-3</v>
      </c>
      <c r="V40" s="74"/>
      <c r="W40" s="75">
        <f t="shared" si="20"/>
        <v>1</v>
      </c>
      <c r="X40" s="76">
        <f t="shared" si="13"/>
        <v>1</v>
      </c>
      <c r="Y40" s="72">
        <f t="shared" si="14"/>
        <v>5435.7447000000002</v>
      </c>
      <c r="Z40" s="81"/>
      <c r="AA40" s="81">
        <v>5435.7447000000002</v>
      </c>
      <c r="AB40" s="81"/>
      <c r="AC40" s="81">
        <f t="shared" si="5"/>
        <v>561274.29433000006</v>
      </c>
      <c r="AD40" s="81">
        <f t="shared" si="5"/>
        <v>432853.89432999998</v>
      </c>
      <c r="AE40" s="81">
        <f t="shared" si="5"/>
        <v>76859.090909090912</v>
      </c>
      <c r="AF40" s="81">
        <f t="shared" si="15"/>
        <v>51561.30909090917</v>
      </c>
      <c r="AG40" s="81">
        <f t="shared" si="23"/>
        <v>2578.0654545454586</v>
      </c>
      <c r="AH40" s="81">
        <f t="shared" si="17"/>
        <v>8013.8101545454592</v>
      </c>
      <c r="AI40" s="82">
        <f t="shared" si="8"/>
        <v>0</v>
      </c>
      <c r="AJ40" s="83"/>
      <c r="AK40" s="84">
        <f>IF(AI40&lt;=0.05,1.5,0)</f>
        <v>1.5</v>
      </c>
      <c r="AL40" s="76">
        <f t="shared" si="9"/>
        <v>1.5</v>
      </c>
      <c r="AM40" s="85">
        <v>0.89132612227488617</v>
      </c>
      <c r="AN40" s="83"/>
      <c r="AO40" s="84">
        <v>1</v>
      </c>
      <c r="AP40" s="86">
        <v>1</v>
      </c>
      <c r="AQ40" s="82">
        <v>0.81394110609296988</v>
      </c>
      <c r="AR40" s="83"/>
      <c r="AS40" s="84">
        <v>1</v>
      </c>
      <c r="AT40" s="86">
        <v>1</v>
      </c>
    </row>
    <row r="41" spans="1:46" ht="13.8" thickBot="1" x14ac:dyDescent="0.3">
      <c r="A41" s="71" t="s">
        <v>88</v>
      </c>
      <c r="B41" s="72">
        <v>0</v>
      </c>
      <c r="C41" s="72">
        <v>10085.446260000001</v>
      </c>
      <c r="D41" s="72">
        <v>0</v>
      </c>
      <c r="E41" s="73">
        <f t="shared" si="10"/>
        <v>0</v>
      </c>
      <c r="F41" s="74"/>
      <c r="G41" s="75">
        <f>IF(E41&lt;=1.05,1,0)</f>
        <v>1</v>
      </c>
      <c r="H41" s="76">
        <f t="shared" si="0"/>
        <v>1</v>
      </c>
      <c r="I41" s="72">
        <v>0</v>
      </c>
      <c r="J41" s="77">
        <v>625065.84496000002</v>
      </c>
      <c r="K41" s="78">
        <v>436198.84495999996</v>
      </c>
      <c r="L41" s="72">
        <v>113573.93478260869</v>
      </c>
      <c r="M41" s="72">
        <v>0</v>
      </c>
      <c r="N41" s="73">
        <f t="shared" si="12"/>
        <v>0</v>
      </c>
      <c r="O41" s="74"/>
      <c r="P41" s="75">
        <f>IF(N41&lt;=0.5,1,0)</f>
        <v>1</v>
      </c>
      <c r="Q41" s="76">
        <f t="shared" si="2"/>
        <v>1</v>
      </c>
      <c r="R41" s="87">
        <v>0</v>
      </c>
      <c r="S41" s="72">
        <v>635100.27444000007</v>
      </c>
      <c r="T41" s="80">
        <v>290908.17979999998</v>
      </c>
      <c r="U41" s="73">
        <f t="shared" si="3"/>
        <v>0</v>
      </c>
      <c r="V41" s="74"/>
      <c r="W41" s="75">
        <f>IF(U41&lt;=0.15,1,0)</f>
        <v>1</v>
      </c>
      <c r="X41" s="76">
        <f t="shared" si="13"/>
        <v>1</v>
      </c>
      <c r="Y41" s="72">
        <f t="shared" si="14"/>
        <v>10085.446260000001</v>
      </c>
      <c r="Z41" s="81"/>
      <c r="AA41" s="81">
        <v>10085.446260000001</v>
      </c>
      <c r="AB41" s="81"/>
      <c r="AC41" s="81">
        <f t="shared" si="5"/>
        <v>625065.84496000002</v>
      </c>
      <c r="AD41" s="81">
        <f t="shared" si="5"/>
        <v>436198.84495999996</v>
      </c>
      <c r="AE41" s="81">
        <f t="shared" si="5"/>
        <v>113573.93478260869</v>
      </c>
      <c r="AF41" s="81">
        <f t="shared" si="15"/>
        <v>75293.06521739137</v>
      </c>
      <c r="AG41" s="81">
        <f>AF41*10%</f>
        <v>7529.3065217391377</v>
      </c>
      <c r="AH41" s="81">
        <f t="shared" si="17"/>
        <v>17614.752781739138</v>
      </c>
      <c r="AI41" s="82">
        <f t="shared" si="8"/>
        <v>0</v>
      </c>
      <c r="AJ41" s="74"/>
      <c r="AK41" s="84">
        <f>IF(AI41&lt;=0.05,1.5,0)</f>
        <v>1.5</v>
      </c>
      <c r="AL41" s="76">
        <f t="shared" si="9"/>
        <v>1.5</v>
      </c>
      <c r="AM41" s="85">
        <v>0.96060116648535188</v>
      </c>
      <c r="AN41" s="74"/>
      <c r="AO41" s="84">
        <v>1</v>
      </c>
      <c r="AP41" s="86">
        <v>1</v>
      </c>
      <c r="AQ41" s="82">
        <v>0.9572462724119859</v>
      </c>
      <c r="AR41" s="74"/>
      <c r="AS41" s="84">
        <v>1</v>
      </c>
      <c r="AT41" s="86">
        <v>1</v>
      </c>
    </row>
    <row r="42" spans="1:46" ht="14.4" thickTop="1" thickBot="1" x14ac:dyDescent="0.3">
      <c r="A42" s="88" t="s">
        <v>89</v>
      </c>
      <c r="B42" s="89">
        <f>SUM(B10:B41)</f>
        <v>2779209.7089999998</v>
      </c>
      <c r="C42" s="89">
        <f>SUM(C10:C41)</f>
        <v>486121.36396999995</v>
      </c>
      <c r="D42" s="89">
        <f>SUM(D10:D41)</f>
        <v>2771615.2089999998</v>
      </c>
      <c r="E42" s="90"/>
      <c r="F42" s="90"/>
      <c r="G42" s="90"/>
      <c r="H42" s="91"/>
      <c r="I42" s="90">
        <f>SUM(I10:I41)</f>
        <v>2512334</v>
      </c>
      <c r="J42" s="90">
        <f>SUM(J10:J41)</f>
        <v>27289669.442800011</v>
      </c>
      <c r="K42" s="90">
        <f>SUM(K10:K41)</f>
        <v>19853631.461349998</v>
      </c>
      <c r="L42" s="90">
        <f>SUM(L10:L41)</f>
        <v>2492450.3386182063</v>
      </c>
      <c r="M42" s="90">
        <f>SUM(M10:M41)</f>
        <v>0</v>
      </c>
      <c r="N42" s="90"/>
      <c r="O42" s="90"/>
      <c r="P42" s="90"/>
      <c r="Q42" s="91"/>
      <c r="R42" s="92">
        <f>SUM(R10:R41)</f>
        <v>220091.6</v>
      </c>
      <c r="S42" s="90">
        <f>SUM(S10:S41)</f>
        <v>27762148.423999991</v>
      </c>
      <c r="T42" s="90">
        <f>SUM(T10:T41)</f>
        <v>9641739.0994200017</v>
      </c>
      <c r="U42" s="90"/>
      <c r="V42" s="90"/>
      <c r="W42" s="90"/>
      <c r="X42" s="91"/>
      <c r="Y42" s="93">
        <f t="shared" ref="Y42:AE42" si="24">SUM(Y10:Y41)</f>
        <v>486121.36396999995</v>
      </c>
      <c r="Z42" s="94">
        <f t="shared" si="24"/>
        <v>691</v>
      </c>
      <c r="AA42" s="94">
        <f t="shared" si="24"/>
        <v>477835.86396999995</v>
      </c>
      <c r="AB42" s="94">
        <f t="shared" si="24"/>
        <v>0</v>
      </c>
      <c r="AC42" s="94">
        <f t="shared" si="24"/>
        <v>27289669.442800011</v>
      </c>
      <c r="AD42" s="94">
        <f t="shared" si="24"/>
        <v>19853631.461349998</v>
      </c>
      <c r="AE42" s="94">
        <f t="shared" si="24"/>
        <v>2492450.3386182063</v>
      </c>
      <c r="AF42" s="93"/>
      <c r="AG42" s="93"/>
      <c r="AH42" s="93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</row>
    <row r="43" spans="1:46" ht="13.8" thickTop="1" x14ac:dyDescent="0.25"/>
  </sheetData>
  <mergeCells count="12">
    <mergeCell ref="AM4:AP4"/>
    <mergeCell ref="AQ4:AT4"/>
    <mergeCell ref="B5:D5"/>
    <mergeCell ref="I5:K5"/>
    <mergeCell ref="R5:T5"/>
    <mergeCell ref="Y5:AA5"/>
    <mergeCell ref="Y4:AL4"/>
    <mergeCell ref="B1:H3"/>
    <mergeCell ref="A4:A7"/>
    <mergeCell ref="B4:H4"/>
    <mergeCell ref="I4:Q4"/>
    <mergeCell ref="R4:X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 кв.</vt:lpstr>
      <vt:lpstr>'за 2 кв.'!Заголовки_для_печати</vt:lpstr>
      <vt:lpstr>'за 2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2020-07-17T06:26:12Z</dcterms:created>
  <dcterms:modified xsi:type="dcterms:W3CDTF">2020-07-17T13:26:40Z</dcterms:modified>
</cp:coreProperties>
</file>