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480" yWindow="240" windowWidth="27795" windowHeight="12465"/>
  </bookViews>
  <sheets>
    <sheet name="data" sheetId="1" r:id="rId1"/>
  </sheets>
  <definedNames>
    <definedName name="_xlnm._FilterDatabase" localSheetId="0" hidden="1">data!$A$2:$J$80</definedName>
  </definedNames>
  <calcPr calcId="144525"/>
</workbook>
</file>

<file path=xl/calcChain.xml><?xml version="1.0" encoding="utf-8"?>
<calcChain xmlns="http://schemas.openxmlformats.org/spreadsheetml/2006/main">
  <c r="H80" i="1" l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H3" i="1"/>
  <c r="F76" i="1" l="1"/>
  <c r="F51" i="1"/>
  <c r="F48" i="1"/>
  <c r="F43" i="1"/>
  <c r="F11" i="1"/>
  <c r="F59" i="1" l="1"/>
  <c r="J78" i="1" l="1"/>
  <c r="I78" i="1"/>
  <c r="G78" i="1"/>
  <c r="F78" i="1"/>
  <c r="E78" i="1"/>
  <c r="D78" i="1"/>
  <c r="J74" i="1"/>
  <c r="I74" i="1"/>
  <c r="G74" i="1"/>
  <c r="F74" i="1"/>
  <c r="E74" i="1"/>
  <c r="D74" i="1"/>
  <c r="J72" i="1"/>
  <c r="I72" i="1"/>
  <c r="G72" i="1"/>
  <c r="F72" i="1"/>
  <c r="E72" i="1"/>
  <c r="D72" i="1"/>
  <c r="J68" i="1"/>
  <c r="I68" i="1"/>
  <c r="G68" i="1"/>
  <c r="F68" i="1"/>
  <c r="E68" i="1"/>
  <c r="D68" i="1"/>
  <c r="J63" i="1"/>
  <c r="I63" i="1"/>
  <c r="G63" i="1"/>
  <c r="F63" i="1"/>
  <c r="E63" i="1"/>
  <c r="D63" i="1"/>
  <c r="J57" i="1"/>
  <c r="I57" i="1"/>
  <c r="G57" i="1"/>
  <c r="F57" i="1"/>
  <c r="E57" i="1"/>
  <c r="D57" i="1"/>
  <c r="J50" i="1"/>
  <c r="I50" i="1"/>
  <c r="G50" i="1"/>
  <c r="F50" i="1"/>
  <c r="E50" i="1"/>
  <c r="D50" i="1"/>
  <c r="J47" i="1"/>
  <c r="I47" i="1"/>
  <c r="G47" i="1"/>
  <c r="F47" i="1"/>
  <c r="E47" i="1"/>
  <c r="D47" i="1"/>
  <c r="J39" i="1"/>
  <c r="I39" i="1"/>
  <c r="G39" i="1"/>
  <c r="F39" i="1"/>
  <c r="E39" i="1"/>
  <c r="D39" i="1"/>
  <c r="J34" i="1"/>
  <c r="I34" i="1"/>
  <c r="G34" i="1"/>
  <c r="F34" i="1"/>
  <c r="E34" i="1"/>
  <c r="D34" i="1"/>
  <c r="J30" i="1"/>
  <c r="I30" i="1"/>
  <c r="G30" i="1"/>
  <c r="F30" i="1"/>
  <c r="E30" i="1"/>
  <c r="D30" i="1"/>
  <c r="J20" i="1"/>
  <c r="I20" i="1"/>
  <c r="G20" i="1"/>
  <c r="F20" i="1"/>
  <c r="E20" i="1"/>
  <c r="D20" i="1"/>
  <c r="J15" i="1"/>
  <c r="I15" i="1"/>
  <c r="G15" i="1"/>
  <c r="F15" i="1"/>
  <c r="E15" i="1"/>
  <c r="D15" i="1"/>
  <c r="J12" i="1"/>
  <c r="I12" i="1"/>
  <c r="G12" i="1"/>
  <c r="F12" i="1"/>
  <c r="E12" i="1"/>
  <c r="D12" i="1"/>
  <c r="J3" i="1"/>
  <c r="I3" i="1"/>
  <c r="G3" i="1"/>
  <c r="F3" i="1"/>
  <c r="E3" i="1"/>
  <c r="D3" i="1"/>
  <c r="F60" i="1"/>
  <c r="F61" i="1"/>
  <c r="F56" i="1"/>
  <c r="F52" i="1"/>
  <c r="F31" i="1"/>
  <c r="F25" i="1"/>
  <c r="F23" i="1"/>
  <c r="F18" i="1"/>
  <c r="J80" i="1" l="1"/>
  <c r="I80" i="1"/>
  <c r="G80" i="1"/>
  <c r="F80" i="1"/>
  <c r="E80" i="1"/>
  <c r="D80" i="1"/>
</calcChain>
</file>

<file path=xl/sharedStrings.xml><?xml version="1.0" encoding="utf-8"?>
<sst xmlns="http://schemas.openxmlformats.org/spreadsheetml/2006/main" count="243" uniqueCount="104">
  <si>
    <t>Общегосударственные вопросы</t>
  </si>
  <si>
    <t>01</t>
  </si>
  <si>
    <t/>
  </si>
  <si>
    <t>Функционирование высшего должностного лица субъекта Российской Федерации и муниципального образования</t>
  </si>
  <si>
    <t>02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</si>
  <si>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</si>
  <si>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03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</si>
  <si>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</si>
  <si>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04</t>
  </si>
  <si>
    <t>Судебная система</t>
  </si>
  <si>
    <t>05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</si>
  <si>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</si>
  <si>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06</t>
  </si>
  <si>
    <t>Обеспечение проведения выборов и референдумов</t>
  </si>
  <si>
    <t>07</t>
  </si>
  <si>
    <t>Резервные фонды</t>
  </si>
  <si>
    <t>11</t>
  </si>
  <si>
    <t>Другие общегосударственные вопросы</t>
  </si>
  <si>
    <t>13</t>
  </si>
  <si>
    <t>Национальная оборона</t>
  </si>
  <si>
    <t>Мобилизационная и вневойсковая подготовка</t>
  </si>
  <si>
    <t>Мобилизационная подготовка экономики</t>
  </si>
  <si>
    <t>Национальная безопасность и правоохранительная деятельность</t>
  </si>
  <si>
    <t>Защита населения и территории от чрезвычайных ситуаций природного и техногенного характера, гражданская оборона</t>
  </si>
  <si>
    <t>09</t>
  </si>
  <si>
    <t>Обеспечение пожарной безопасности</t>
  </si>
  <si>
    <t>10</t>
  </si>
  <si>
    <t>Миграционная политика</t>
  </si>
  <si>
    <t>Другие вопросы в области национальной безопасности и правоохранительной деятельности</t>
  </si>
  <si>
    <t>14</t>
  </si>
  <si>
    <t>Национальная экономика</t>
  </si>
  <si>
    <t>Общеэкономические вопросы</t>
  </si>
  <si>
    <t>Воспроизводство минерально-сырьевой базы</t>
  </si>
  <si>
    <t>Сельское хозяйство и рыболовство</t>
  </si>
  <si>
    <t>Водное хозяйство</t>
  </si>
  <si>
    <t>Лесное хозяйство</t>
  </si>
  <si>
    <t>Транспорт</t>
  </si>
  <si>
    <t>08</t>
  </si>
  <si>
    <t>Дорожное хозяйство (дорожные фонды)</t>
  </si>
  <si>
    <t>Связь и информатика</t>
  </si>
  <si>
    <t>Другие вопросы в области национальной экономики</t>
  </si>
  <si>
    <t>12</t>
  </si>
  <si>
    <t>Жилищно-коммунальное хозяйство</t>
  </si>
  <si>
    <t>Жилищное хозяйство</t>
  </si>
  <si>
    <t>Коммунальное хозяйство</t>
  </si>
  <si>
    <t>Другие вопросы в области жилищно-коммунального хозяйства</t>
  </si>
  <si>
    <t>Охрана окружающей среды</t>
  </si>
  <si>
    <t>Охрана объектов растительного и животного мира и среды их обитания</t>
  </si>
  <si>
    <t>Прикладные научные исследования в области охраны окружающей среды</t>
  </si>
  <si>
    <t>Другие вопросы в области охраны окружающей среды</t>
  </si>
  <si>
    <t>Образование</t>
  </si>
  <si>
    <t>Дошкольное образование</t>
  </si>
  <si>
    <t>Общее образование</t>
  </si>
  <si>
    <t>Дополнительное образование детей</t>
  </si>
  <si>
    <t>Среднее профессиональное образование</t>
  </si>
  <si>
    <t>Профессиональная подготовка, переподготовка и повышение квалификации</t>
  </si>
  <si>
    <t>Молодежная политика</t>
  </si>
  <si>
    <t>Другие вопросы в области образования</t>
  </si>
  <si>
    <t>Культура, кинематография</t>
  </si>
  <si>
    <t>Культура</t>
  </si>
  <si>
    <t>Другие вопросы в области культуры, кинематографии</t>
  </si>
  <si>
    <t>Здравоохранение</t>
  </si>
  <si>
    <t>Стационарная медицинская помощь</t>
  </si>
  <si>
    <t>Амбулаторная помощь</t>
  </si>
  <si>
    <t>Скорая медицинская помощь</t>
  </si>
  <si>
    <t>Санаторно-оздоровительная помощь</t>
  </si>
  <si>
    <t>Заготовка, переработка, хранение и обеспечение безопасности донорской крови и ее компонентов</t>
  </si>
  <si>
    <t>Другие вопросы в области здравоохранения</t>
  </si>
  <si>
    <t>Социальная политика</t>
  </si>
  <si>
    <t>Пенсионное обеспечение</t>
  </si>
  <si>
    <t>Социальное обслуживание населения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</si>
  <si>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</si>
  <si>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</si>
  <si>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</si>
  <si>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Физическая культура и спорт</t>
  </si>
  <si>
    <t>Физическая культура</t>
  </si>
  <si>
    <t>Массовый спорт</t>
  </si>
  <si>
    <t>Спорт высших достижений</t>
  </si>
  <si>
    <t>Другие вопросы в области физической культуры и спорта</t>
  </si>
  <si>
    <t>Средства массовой информации</t>
  </si>
  <si>
    <t>Телевидение и радиовещание</t>
  </si>
  <si>
    <t>Периодическая печать и издательства</t>
  </si>
  <si>
    <t>Другие вопросы в области средств массовой информации</t>
  </si>
  <si>
    <t>Обслуживание государственного и муниципального долга</t>
  </si>
  <si>
    <t>Обслуживание государственного внутреннего и муниципального долга</t>
  </si>
  <si>
    <t>Межбюджетные трансферты общего характера бюджетам бюджетной системы Российской Федерации</t>
  </si>
  <si>
    <t>Дотации на выравнивание бюджетной обеспеченности субъектов Российской Федерации и муниципальных образований</t>
  </si>
  <si>
    <t>Иные дотации</t>
  </si>
  <si>
    <t>Прочие межбюджетные трансферты общего характера</t>
  </si>
  <si>
    <t>Условно утвержденные расходы</t>
  </si>
  <si>
    <t>99</t>
  </si>
  <si>
    <t>Сбор, удаление отходов и очистка сточных вод</t>
  </si>
  <si>
    <t>Наименование</t>
  </si>
  <si>
    <t>Рз</t>
  </si>
  <si>
    <t>Пр</t>
  </si>
  <si>
    <t>Сведения о расходах областного бюджета по разделам и подразделам классификации расходов бюджета</t>
  </si>
  <si>
    <t>ИТОГО:</t>
  </si>
  <si>
    <t>2014 год (исполнение)</t>
  </si>
  <si>
    <t>2015 год (исполнение)</t>
  </si>
  <si>
    <t>2016 год (оценка)</t>
  </si>
  <si>
    <t>2017 год (план)</t>
  </si>
  <si>
    <t>2018 год (план)</t>
  </si>
  <si>
    <t>2019 год (план)</t>
  </si>
  <si>
    <t>Темп роста (2017 / 2016)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</si>
</sst>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6" x14ac:knownFonts="1"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23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Fill="1" applyBorder="1" applyAlignment="1">
      <alignment horizontal="center" vertical="center"/>
    </xf>
    <xf numFmtId="4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vertical="center" wrapText="1"/>
    </xf>
    <xf numFmtId="4" fontId="1" fillId="2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center" vertical="center"/>
    </xf>
    <xf numFmtId="0" fontId="4" fillId="2" borderId="1" xfId="0" quotePrefix="1" applyNumberFormat="1" applyFont="1" applyFill="1" applyBorder="1" applyAlignment="1">
      <alignment horizontal="center" vertical="center" wrapText="1"/>
    </xf>
    <xf numFmtId="0" fontId="4" fillId="0" borderId="1" xfId="0" quotePrefix="1" applyNumberFormat="1" applyFont="1" applyFill="1" applyBorder="1" applyAlignment="1">
      <alignment horizontal="center" vertical="center" wrapText="1"/>
    </xf>
    <xf numFmtId="4" fontId="1" fillId="0" borderId="0" xfId="0" applyNumberFormat="1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164" fontId="1" fillId="2" borderId="1" xfId="1" applyNumberFormat="1" applyFont="1" applyFill="1" applyBorder="1" applyAlignment="1">
      <alignment horizontal="center" vertical="center"/>
    </xf>
    <xf numFmtId="164" fontId="4" fillId="0" borderId="1" xfId="1" applyNumberFormat="1" applyFont="1" applyFill="1" applyBorder="1" applyAlignment="1">
      <alignment horizontal="center" vertical="center" wrapText="1"/>
    </xf>
    <xf numFmtId="164" fontId="1" fillId="0" borderId="1" xfId="1" applyNumberFormat="1" applyFont="1" applyFill="1" applyBorder="1" applyAlignment="1">
      <alignment horizontal="center" vertical="center"/>
    </xf>
    <xf numFmtId="164" fontId="3" fillId="0" borderId="1" xfId="1" applyNumberFormat="1" applyFont="1" applyBorder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8"/>
  <sheetViews>
    <sheetView tabSelected="1" zoomScaleNormal="100" workbookViewId="0">
      <pane ySplit="2" topLeftCell="A3" activePane="bottomLeft" state="frozen"/>
      <selection pane="bottomLeft" sqref="A1:J1"/>
    </sheetView>
  </sheetViews>
  <sheetFormatPr defaultColWidth="11.42578125" defaultRowHeight="12.75" x14ac:dyDescent="0.25"/>
  <cols>
    <col min="1" max="1" width="61.5703125" style="1" customWidth="1"/>
    <col min="2" max="3" width="5.85546875" style="1" customWidth="1"/>
    <col min="4" max="10" width="18.140625" style="1" customWidth="1"/>
    <col min="11" max="16384" width="11.42578125" style="1"/>
  </cols>
  <sheetData>
    <row r="1" spans="1:10" ht="33" customHeight="1" x14ac:dyDescent="0.25">
      <c r="A1" s="18" t="s">
        <v>95</v>
      </c>
      <c r="B1" s="18"/>
      <c r="C1" s="18"/>
      <c r="D1" s="18"/>
      <c r="E1" s="18"/>
      <c r="F1" s="18"/>
      <c r="G1" s="18"/>
      <c r="H1" s="18"/>
      <c r="I1" s="18"/>
      <c r="J1" s="18"/>
    </row>
    <row r="2" spans="1:10" ht="35.25" customHeight="1" x14ac:dyDescent="0.25">
      <c r="A2" s="5" t="s">
        <v>92</v>
      </c>
      <c r="B2" s="5" t="s">
        <v>93</v>
      </c>
      <c r="C2" s="5" t="s">
        <v>94</v>
      </c>
      <c r="D2" s="16" t="s">
        <v>97</v>
      </c>
      <c r="E2" s="16" t="s">
        <v>98</v>
      </c>
      <c r="F2" s="16" t="s">
        <v>99</v>
      </c>
      <c r="G2" s="17" t="s">
        <v>100</v>
      </c>
      <c r="H2" s="17" t="s">
        <v>103</v>
      </c>
      <c r="I2" s="17" t="s">
        <v>101</v>
      </c>
      <c r="J2" s="17" t="s">
        <v>102</v>
      </c>
    </row>
    <row r="3" spans="1:10" x14ac:dyDescent="0.25">
      <c r="A3" s="9" t="s">
        <v>0</v>
      </c>
      <c r="B3" s="13" t="s">
        <v>1</v>
      </c>
      <c r="C3" s="13" t="s">
        <v>2</v>
      </c>
      <c r="D3" s="10">
        <f t="shared" ref="D3:J3" si="0">SUM(D4:D11)</f>
        <v>1152212659.75</v>
      </c>
      <c r="E3" s="10">
        <f t="shared" si="0"/>
        <v>1068030708.3199999</v>
      </c>
      <c r="F3" s="10">
        <f t="shared" si="0"/>
        <v>1128203571.0999999</v>
      </c>
      <c r="G3" s="10">
        <f t="shared" si="0"/>
        <v>2273916823.1900001</v>
      </c>
      <c r="H3" s="19">
        <f>G3/F3</f>
        <v>2.0155199659339211</v>
      </c>
      <c r="I3" s="10">
        <f t="shared" si="0"/>
        <v>1183156304.5899999</v>
      </c>
      <c r="J3" s="10">
        <f t="shared" si="0"/>
        <v>1180144704.5899999</v>
      </c>
    </row>
    <row r="4" spans="1:10" ht="25.5" x14ac:dyDescent="0.25">
      <c r="A4" s="7" t="s">
        <v>3</v>
      </c>
      <c r="B4" s="14" t="s">
        <v>1</v>
      </c>
      <c r="C4" s="14" t="s">
        <v>4</v>
      </c>
      <c r="D4" s="3">
        <v>4083402.98</v>
      </c>
      <c r="E4" s="4">
        <v>3288997.4</v>
      </c>
      <c r="F4" s="4">
        <v>4847743.2699999996</v>
      </c>
      <c r="G4" s="8">
        <v>5733804</v>
      </c>
      <c r="H4" s="20">
        <f t="shared" ref="H4:H67" si="1">G4/F4</f>
        <v>1.1827779815575921</v>
      </c>
      <c r="I4" s="8">
        <v>5733804</v>
      </c>
      <c r="J4" s="8">
        <v>5733804</v>
      </c>
    </row>
    <row r="5" spans="1:10" ht="38.25" x14ac:dyDescent="0.25">
      <c r="A5" s="7" t="s">
        <v>5</v>
      </c>
      <c r="B5" s="14" t="s">
        <v>1</v>
      </c>
      <c r="C5" s="14" t="s">
        <v>6</v>
      </c>
      <c r="D5" s="3">
        <v>130968611.59</v>
      </c>
      <c r="E5" s="4">
        <v>105667772.7</v>
      </c>
      <c r="F5" s="4">
        <v>135543511</v>
      </c>
      <c r="G5" s="8">
        <v>123573029</v>
      </c>
      <c r="H5" s="20">
        <f t="shared" si="1"/>
        <v>0.91168531852476509</v>
      </c>
      <c r="I5" s="8">
        <v>123573029</v>
      </c>
      <c r="J5" s="8">
        <v>123573029</v>
      </c>
    </row>
    <row r="6" spans="1:10" ht="38.25" x14ac:dyDescent="0.25">
      <c r="A6" s="7" t="s">
        <v>7</v>
      </c>
      <c r="B6" s="14" t="s">
        <v>1</v>
      </c>
      <c r="C6" s="14" t="s">
        <v>8</v>
      </c>
      <c r="D6" s="3">
        <v>201471942.87</v>
      </c>
      <c r="E6" s="4">
        <v>189115450.33000001</v>
      </c>
      <c r="F6" s="4">
        <v>223451764.5</v>
      </c>
      <c r="G6" s="8">
        <v>217247061</v>
      </c>
      <c r="H6" s="20">
        <f t="shared" si="1"/>
        <v>0.97223247033254012</v>
      </c>
      <c r="I6" s="8">
        <v>217247061</v>
      </c>
      <c r="J6" s="8">
        <v>217247061</v>
      </c>
    </row>
    <row r="7" spans="1:10" x14ac:dyDescent="0.25">
      <c r="A7" s="7" t="s">
        <v>9</v>
      </c>
      <c r="B7" s="14" t="s">
        <v>1</v>
      </c>
      <c r="C7" s="14" t="s">
        <v>10</v>
      </c>
      <c r="D7" s="3">
        <v>146577762.56</v>
      </c>
      <c r="E7" s="4">
        <v>142578120.24000001</v>
      </c>
      <c r="F7" s="4">
        <v>154208928</v>
      </c>
      <c r="G7" s="8">
        <v>153868686</v>
      </c>
      <c r="H7" s="20">
        <f t="shared" si="1"/>
        <v>0.99779362969179064</v>
      </c>
      <c r="I7" s="8">
        <v>153868686</v>
      </c>
      <c r="J7" s="8">
        <v>153868686</v>
      </c>
    </row>
    <row r="8" spans="1:10" ht="25.5" x14ac:dyDescent="0.25">
      <c r="A8" s="7" t="s">
        <v>11</v>
      </c>
      <c r="B8" s="14" t="s">
        <v>1</v>
      </c>
      <c r="C8" s="14" t="s">
        <v>12</v>
      </c>
      <c r="D8" s="3">
        <v>139933548.38</v>
      </c>
      <c r="E8" s="4">
        <v>105336722.84</v>
      </c>
      <c r="F8" s="4">
        <v>113933939.48</v>
      </c>
      <c r="G8" s="8">
        <v>110538753</v>
      </c>
      <c r="H8" s="20">
        <f t="shared" si="1"/>
        <v>0.97020039423287041</v>
      </c>
      <c r="I8" s="8">
        <v>110538753</v>
      </c>
      <c r="J8" s="8">
        <v>110538753</v>
      </c>
    </row>
    <row r="9" spans="1:10" x14ac:dyDescent="0.25">
      <c r="A9" s="7" t="s">
        <v>13</v>
      </c>
      <c r="B9" s="14" t="s">
        <v>1</v>
      </c>
      <c r="C9" s="14" t="s">
        <v>14</v>
      </c>
      <c r="D9" s="3">
        <v>80641141.060000002</v>
      </c>
      <c r="E9" s="4">
        <v>90314190.870000005</v>
      </c>
      <c r="F9" s="4">
        <v>23199498</v>
      </c>
      <c r="G9" s="8">
        <v>22695939</v>
      </c>
      <c r="H9" s="20">
        <f t="shared" si="1"/>
        <v>0.97829440102540155</v>
      </c>
      <c r="I9" s="8">
        <v>22695939</v>
      </c>
      <c r="J9" s="8">
        <v>22695939</v>
      </c>
    </row>
    <row r="10" spans="1:10" x14ac:dyDescent="0.25">
      <c r="A10" s="7" t="s">
        <v>15</v>
      </c>
      <c r="B10" s="14" t="s">
        <v>1</v>
      </c>
      <c r="C10" s="14" t="s">
        <v>16</v>
      </c>
      <c r="D10" s="3"/>
      <c r="E10" s="4"/>
      <c r="F10" s="4">
        <v>25492015.539999999</v>
      </c>
      <c r="G10" s="8">
        <v>70000000</v>
      </c>
      <c r="H10" s="20">
        <f t="shared" si="1"/>
        <v>2.7459578427669515</v>
      </c>
      <c r="I10" s="8">
        <v>70000000</v>
      </c>
      <c r="J10" s="8">
        <v>70000000</v>
      </c>
    </row>
    <row r="11" spans="1:10" x14ac:dyDescent="0.25">
      <c r="A11" s="7" t="s">
        <v>17</v>
      </c>
      <c r="B11" s="14" t="s">
        <v>1</v>
      </c>
      <c r="C11" s="14" t="s">
        <v>18</v>
      </c>
      <c r="D11" s="3">
        <v>448536250.31</v>
      </c>
      <c r="E11" s="4">
        <v>431729453.94</v>
      </c>
      <c r="F11" s="4">
        <f>489237214.26-41711042.95</f>
        <v>447526171.31</v>
      </c>
      <c r="G11" s="8">
        <v>1570259551.1900001</v>
      </c>
      <c r="H11" s="20">
        <f t="shared" si="1"/>
        <v>3.508754687113675</v>
      </c>
      <c r="I11" s="8">
        <v>479499032.58999997</v>
      </c>
      <c r="J11" s="8">
        <v>476487432.58999997</v>
      </c>
    </row>
    <row r="12" spans="1:10" x14ac:dyDescent="0.25">
      <c r="A12" s="9" t="s">
        <v>19</v>
      </c>
      <c r="B12" s="13" t="s">
        <v>4</v>
      </c>
      <c r="C12" s="13" t="s">
        <v>2</v>
      </c>
      <c r="D12" s="10">
        <f t="shared" ref="D12:J12" si="2">SUM(D13:D14)</f>
        <v>65242207.369999997</v>
      </c>
      <c r="E12" s="10">
        <f t="shared" si="2"/>
        <v>61824293.640000001</v>
      </c>
      <c r="F12" s="10">
        <f t="shared" si="2"/>
        <v>78675981.109999999</v>
      </c>
      <c r="G12" s="10">
        <f t="shared" si="2"/>
        <v>71899086.810000002</v>
      </c>
      <c r="H12" s="19">
        <f t="shared" si="1"/>
        <v>0.91386323749144027</v>
      </c>
      <c r="I12" s="10">
        <f t="shared" si="2"/>
        <v>71899086.810000002</v>
      </c>
      <c r="J12" s="10">
        <f t="shared" si="2"/>
        <v>71899086.810000002</v>
      </c>
    </row>
    <row r="13" spans="1:10" x14ac:dyDescent="0.25">
      <c r="A13" s="7" t="s">
        <v>20</v>
      </c>
      <c r="B13" s="14" t="s">
        <v>4</v>
      </c>
      <c r="C13" s="14" t="s">
        <v>6</v>
      </c>
      <c r="D13" s="3">
        <v>19139600</v>
      </c>
      <c r="E13" s="4">
        <v>20930400</v>
      </c>
      <c r="F13" s="4">
        <v>21980200</v>
      </c>
      <c r="G13" s="8">
        <v>22517800</v>
      </c>
      <c r="H13" s="20">
        <f t="shared" si="1"/>
        <v>1.0244583761749211</v>
      </c>
      <c r="I13" s="8">
        <v>22517800</v>
      </c>
      <c r="J13" s="8">
        <v>22517800</v>
      </c>
    </row>
    <row r="14" spans="1:10" x14ac:dyDescent="0.25">
      <c r="A14" s="7" t="s">
        <v>21</v>
      </c>
      <c r="B14" s="14" t="s">
        <v>4</v>
      </c>
      <c r="C14" s="14" t="s">
        <v>8</v>
      </c>
      <c r="D14" s="3">
        <v>46102607.369999997</v>
      </c>
      <c r="E14" s="4">
        <v>40893893.640000001</v>
      </c>
      <c r="F14" s="4">
        <v>56695781.109999999</v>
      </c>
      <c r="G14" s="8">
        <v>49381286.810000002</v>
      </c>
      <c r="H14" s="20">
        <f t="shared" si="1"/>
        <v>0.87098697369018407</v>
      </c>
      <c r="I14" s="8">
        <v>49381286.810000002</v>
      </c>
      <c r="J14" s="8">
        <v>49381286.810000002</v>
      </c>
    </row>
    <row r="15" spans="1:10" x14ac:dyDescent="0.25">
      <c r="A15" s="9" t="s">
        <v>22</v>
      </c>
      <c r="B15" s="13" t="s">
        <v>6</v>
      </c>
      <c r="C15" s="13" t="s">
        <v>2</v>
      </c>
      <c r="D15" s="10">
        <f t="shared" ref="D15:J15" si="3">SUM(D16:D19)</f>
        <v>325429585.24000001</v>
      </c>
      <c r="E15" s="10">
        <f t="shared" si="3"/>
        <v>317934686.66999996</v>
      </c>
      <c r="F15" s="10">
        <f t="shared" si="3"/>
        <v>403459859.64000005</v>
      </c>
      <c r="G15" s="10">
        <f t="shared" si="3"/>
        <v>380687579</v>
      </c>
      <c r="H15" s="19">
        <f t="shared" si="1"/>
        <v>0.94355750616599299</v>
      </c>
      <c r="I15" s="10">
        <f t="shared" si="3"/>
        <v>382067579</v>
      </c>
      <c r="J15" s="10">
        <f t="shared" si="3"/>
        <v>381653579</v>
      </c>
    </row>
    <row r="16" spans="1:10" ht="25.5" x14ac:dyDescent="0.25">
      <c r="A16" s="7" t="s">
        <v>23</v>
      </c>
      <c r="B16" s="14" t="s">
        <v>6</v>
      </c>
      <c r="C16" s="14" t="s">
        <v>24</v>
      </c>
      <c r="D16" s="3">
        <v>53372660.219999999</v>
      </c>
      <c r="E16" s="4">
        <v>48906883.549999997</v>
      </c>
      <c r="F16" s="4">
        <v>37208143</v>
      </c>
      <c r="G16" s="8">
        <v>66815779</v>
      </c>
      <c r="H16" s="20">
        <f t="shared" si="1"/>
        <v>1.7957300099604541</v>
      </c>
      <c r="I16" s="8">
        <v>68195779</v>
      </c>
      <c r="J16" s="8">
        <v>67781779</v>
      </c>
    </row>
    <row r="17" spans="1:10" x14ac:dyDescent="0.25">
      <c r="A17" s="7" t="s">
        <v>25</v>
      </c>
      <c r="B17" s="14" t="s">
        <v>6</v>
      </c>
      <c r="C17" s="14" t="s">
        <v>26</v>
      </c>
      <c r="D17" s="3">
        <v>271244716.5</v>
      </c>
      <c r="E17" s="4">
        <v>266737260.28999999</v>
      </c>
      <c r="F17" s="4">
        <v>289190933.60000002</v>
      </c>
      <c r="G17" s="8">
        <v>264998500</v>
      </c>
      <c r="H17" s="20">
        <f t="shared" si="1"/>
        <v>0.91634442581293973</v>
      </c>
      <c r="I17" s="8">
        <v>264998500</v>
      </c>
      <c r="J17" s="8">
        <v>264998500</v>
      </c>
    </row>
    <row r="18" spans="1:10" x14ac:dyDescent="0.25">
      <c r="A18" s="7" t="s">
        <v>27</v>
      </c>
      <c r="B18" s="14" t="s">
        <v>6</v>
      </c>
      <c r="C18" s="14" t="s">
        <v>16</v>
      </c>
      <c r="D18" s="3"/>
      <c r="E18" s="4">
        <v>2084599.96</v>
      </c>
      <c r="F18" s="4">
        <f>4815600+4362200</f>
        <v>9177800</v>
      </c>
      <c r="G18" s="8">
        <v>458900</v>
      </c>
      <c r="H18" s="20">
        <f t="shared" si="1"/>
        <v>5.0001089585739504E-2</v>
      </c>
      <c r="I18" s="8">
        <v>458900</v>
      </c>
      <c r="J18" s="8">
        <v>458900</v>
      </c>
    </row>
    <row r="19" spans="1:10" ht="25.5" x14ac:dyDescent="0.25">
      <c r="A19" s="7" t="s">
        <v>28</v>
      </c>
      <c r="B19" s="14" t="s">
        <v>6</v>
      </c>
      <c r="C19" s="14" t="s">
        <v>29</v>
      </c>
      <c r="D19" s="3">
        <v>812208.52</v>
      </c>
      <c r="E19" s="4">
        <v>205942.87</v>
      </c>
      <c r="F19" s="4">
        <v>67882983.040000007</v>
      </c>
      <c r="G19" s="8">
        <v>48414400</v>
      </c>
      <c r="H19" s="20">
        <f t="shared" si="1"/>
        <v>0.71320377850030314</v>
      </c>
      <c r="I19" s="8">
        <v>48414400</v>
      </c>
      <c r="J19" s="8">
        <v>48414400</v>
      </c>
    </row>
    <row r="20" spans="1:10" x14ac:dyDescent="0.25">
      <c r="A20" s="9" t="s">
        <v>30</v>
      </c>
      <c r="B20" s="13" t="s">
        <v>8</v>
      </c>
      <c r="C20" s="13" t="s">
        <v>2</v>
      </c>
      <c r="D20" s="10">
        <f t="shared" ref="D20:J20" si="4">SUM(D21:D29)</f>
        <v>11340151452.99</v>
      </c>
      <c r="E20" s="10">
        <f t="shared" si="4"/>
        <v>11944325274.040001</v>
      </c>
      <c r="F20" s="10">
        <f t="shared" si="4"/>
        <v>16520270108.570002</v>
      </c>
      <c r="G20" s="10">
        <f t="shared" si="4"/>
        <v>6892661534.9499998</v>
      </c>
      <c r="H20" s="19">
        <f t="shared" si="1"/>
        <v>0.41722450599487382</v>
      </c>
      <c r="I20" s="10">
        <f t="shared" si="4"/>
        <v>7137614621.9499998</v>
      </c>
      <c r="J20" s="10">
        <f t="shared" si="4"/>
        <v>7352330044.9499998</v>
      </c>
    </row>
    <row r="21" spans="1:10" x14ac:dyDescent="0.25">
      <c r="A21" s="7" t="s">
        <v>31</v>
      </c>
      <c r="B21" s="14" t="s">
        <v>8</v>
      </c>
      <c r="C21" s="14" t="s">
        <v>1</v>
      </c>
      <c r="D21" s="3">
        <v>199948004.97999999</v>
      </c>
      <c r="E21" s="4">
        <v>184504518.13999999</v>
      </c>
      <c r="F21" s="4">
        <v>195404935.46000001</v>
      </c>
      <c r="G21" s="8">
        <v>172115359</v>
      </c>
      <c r="H21" s="20">
        <f t="shared" si="1"/>
        <v>0.88081377573614328</v>
      </c>
      <c r="I21" s="8">
        <v>172115359</v>
      </c>
      <c r="J21" s="8">
        <v>172115359</v>
      </c>
    </row>
    <row r="22" spans="1:10" x14ac:dyDescent="0.25">
      <c r="A22" s="7" t="s">
        <v>32</v>
      </c>
      <c r="B22" s="14" t="s">
        <v>8</v>
      </c>
      <c r="C22" s="14" t="s">
        <v>8</v>
      </c>
      <c r="D22" s="3">
        <v>199000</v>
      </c>
      <c r="E22" s="4">
        <v>60000</v>
      </c>
      <c r="F22" s="4">
        <v>170000</v>
      </c>
      <c r="G22" s="8">
        <v>170000</v>
      </c>
      <c r="H22" s="20">
        <f t="shared" si="1"/>
        <v>1</v>
      </c>
      <c r="I22" s="8">
        <v>170000</v>
      </c>
      <c r="J22" s="8">
        <v>170000</v>
      </c>
    </row>
    <row r="23" spans="1:10" x14ac:dyDescent="0.25">
      <c r="A23" s="7" t="s">
        <v>33</v>
      </c>
      <c r="B23" s="14" t="s">
        <v>8</v>
      </c>
      <c r="C23" s="14" t="s">
        <v>10</v>
      </c>
      <c r="D23" s="3">
        <v>7838304808.9300003</v>
      </c>
      <c r="E23" s="4">
        <v>7877117726.4399996</v>
      </c>
      <c r="F23" s="4">
        <f>10485064459.95-601600+17716500-3715500</f>
        <v>10498463859.950001</v>
      </c>
      <c r="G23" s="8">
        <v>1958809504</v>
      </c>
      <c r="H23" s="20">
        <f t="shared" si="1"/>
        <v>0.18658058265767358</v>
      </c>
      <c r="I23" s="8">
        <v>1846827181</v>
      </c>
      <c r="J23" s="8">
        <v>1827236504</v>
      </c>
    </row>
    <row r="24" spans="1:10" x14ac:dyDescent="0.25">
      <c r="A24" s="7" t="s">
        <v>34</v>
      </c>
      <c r="B24" s="14" t="s">
        <v>8</v>
      </c>
      <c r="C24" s="14" t="s">
        <v>12</v>
      </c>
      <c r="D24" s="3">
        <v>37717470.130000003</v>
      </c>
      <c r="E24" s="4">
        <v>26372151.850000001</v>
      </c>
      <c r="F24" s="4">
        <v>14165161.23</v>
      </c>
      <c r="G24" s="8">
        <v>7559200</v>
      </c>
      <c r="H24" s="20">
        <f t="shared" si="1"/>
        <v>0.53364729686172441</v>
      </c>
      <c r="I24" s="8">
        <v>11034000</v>
      </c>
      <c r="J24" s="8">
        <v>11034000</v>
      </c>
    </row>
    <row r="25" spans="1:10" x14ac:dyDescent="0.25">
      <c r="A25" s="7" t="s">
        <v>35</v>
      </c>
      <c r="B25" s="14" t="s">
        <v>8</v>
      </c>
      <c r="C25" s="14" t="s">
        <v>14</v>
      </c>
      <c r="D25" s="3">
        <v>280801499.38999999</v>
      </c>
      <c r="E25" s="4">
        <v>271254200.58999997</v>
      </c>
      <c r="F25" s="4">
        <f>293818386-2893300-8900000</f>
        <v>282025086</v>
      </c>
      <c r="G25" s="8">
        <v>292477886</v>
      </c>
      <c r="H25" s="20">
        <f t="shared" si="1"/>
        <v>1.0370633696039366</v>
      </c>
      <c r="I25" s="8">
        <v>295725286</v>
      </c>
      <c r="J25" s="8">
        <v>299836386</v>
      </c>
    </row>
    <row r="26" spans="1:10" x14ac:dyDescent="0.25">
      <c r="A26" s="7" t="s">
        <v>36</v>
      </c>
      <c r="B26" s="14" t="s">
        <v>8</v>
      </c>
      <c r="C26" s="14" t="s">
        <v>37</v>
      </c>
      <c r="D26" s="3">
        <v>259714017.34999999</v>
      </c>
      <c r="E26" s="4">
        <v>279604026.86000001</v>
      </c>
      <c r="F26" s="4">
        <v>432139192.68000001</v>
      </c>
      <c r="G26" s="8">
        <v>340534073</v>
      </c>
      <c r="H26" s="20">
        <f t="shared" si="1"/>
        <v>0.78801941311573243</v>
      </c>
      <c r="I26" s="8">
        <v>340534073</v>
      </c>
      <c r="J26" s="8">
        <v>340534073</v>
      </c>
    </row>
    <row r="27" spans="1:10" x14ac:dyDescent="0.25">
      <c r="A27" s="7" t="s">
        <v>38</v>
      </c>
      <c r="B27" s="14" t="s">
        <v>8</v>
      </c>
      <c r="C27" s="14" t="s">
        <v>24</v>
      </c>
      <c r="D27" s="3">
        <v>2443364785.6599998</v>
      </c>
      <c r="E27" s="4">
        <v>2872193864.8899999</v>
      </c>
      <c r="F27" s="4">
        <v>4758321233.3800001</v>
      </c>
      <c r="G27" s="8">
        <v>3882679316.21</v>
      </c>
      <c r="H27" s="20">
        <f t="shared" si="1"/>
        <v>0.81597671232717484</v>
      </c>
      <c r="I27" s="8">
        <v>4270012316.21</v>
      </c>
      <c r="J27" s="8">
        <v>4497207316.21</v>
      </c>
    </row>
    <row r="28" spans="1:10" x14ac:dyDescent="0.25">
      <c r="A28" s="7" t="s">
        <v>39</v>
      </c>
      <c r="B28" s="14" t="s">
        <v>8</v>
      </c>
      <c r="C28" s="14" t="s">
        <v>26</v>
      </c>
      <c r="D28" s="3">
        <v>18928960</v>
      </c>
      <c r="E28" s="4">
        <v>4066810.6</v>
      </c>
      <c r="F28" s="4">
        <v>10200000</v>
      </c>
      <c r="G28" s="8">
        <v>11396000</v>
      </c>
      <c r="H28" s="20">
        <f t="shared" si="1"/>
        <v>1.1172549019607843</v>
      </c>
      <c r="I28" s="8">
        <v>8596000</v>
      </c>
      <c r="J28" s="8">
        <v>11596000</v>
      </c>
    </row>
    <row r="29" spans="1:10" x14ac:dyDescent="0.25">
      <c r="A29" s="7" t="s">
        <v>40</v>
      </c>
      <c r="B29" s="14" t="s">
        <v>8</v>
      </c>
      <c r="C29" s="14" t="s">
        <v>41</v>
      </c>
      <c r="D29" s="3">
        <v>261172906.55000001</v>
      </c>
      <c r="E29" s="4">
        <v>429151974.67000002</v>
      </c>
      <c r="F29" s="4">
        <v>329380639.87</v>
      </c>
      <c r="G29" s="8">
        <v>226920196.74000001</v>
      </c>
      <c r="H29" s="20">
        <f t="shared" si="1"/>
        <v>0.68892997727359118</v>
      </c>
      <c r="I29" s="8">
        <v>192600406.74000001</v>
      </c>
      <c r="J29" s="8">
        <v>192600406.74000001</v>
      </c>
    </row>
    <row r="30" spans="1:10" x14ac:dyDescent="0.25">
      <c r="A30" s="9" t="s">
        <v>42</v>
      </c>
      <c r="B30" s="13" t="s">
        <v>10</v>
      </c>
      <c r="C30" s="13" t="s">
        <v>2</v>
      </c>
      <c r="D30" s="10">
        <f t="shared" ref="D30:J30" si="5">SUM(D31:D33)</f>
        <v>577667950.12</v>
      </c>
      <c r="E30" s="10">
        <f t="shared" si="5"/>
        <v>519388211.23000002</v>
      </c>
      <c r="F30" s="10">
        <f t="shared" si="5"/>
        <v>787351718.74999988</v>
      </c>
      <c r="G30" s="10">
        <f t="shared" si="5"/>
        <v>440742123.88999999</v>
      </c>
      <c r="H30" s="19">
        <f t="shared" si="1"/>
        <v>0.55977794090514277</v>
      </c>
      <c r="I30" s="10">
        <f t="shared" si="5"/>
        <v>391389455.70999998</v>
      </c>
      <c r="J30" s="10">
        <f t="shared" si="5"/>
        <v>488915830.42000002</v>
      </c>
    </row>
    <row r="31" spans="1:10" x14ac:dyDescent="0.25">
      <c r="A31" s="7" t="s">
        <v>43</v>
      </c>
      <c r="B31" s="14" t="s">
        <v>10</v>
      </c>
      <c r="C31" s="14" t="s">
        <v>1</v>
      </c>
      <c r="D31" s="3">
        <v>314063007.30000001</v>
      </c>
      <c r="E31" s="4">
        <v>286002147.72000003</v>
      </c>
      <c r="F31" s="4">
        <f>494019380.58-12047000</f>
        <v>481972380.57999998</v>
      </c>
      <c r="G31" s="8">
        <v>55348325</v>
      </c>
      <c r="H31" s="20">
        <f t="shared" si="1"/>
        <v>0.1148371301554551</v>
      </c>
      <c r="I31" s="8">
        <v>42941325</v>
      </c>
      <c r="J31" s="8">
        <v>42941325</v>
      </c>
    </row>
    <row r="32" spans="1:10" x14ac:dyDescent="0.25">
      <c r="A32" s="7" t="s">
        <v>44</v>
      </c>
      <c r="B32" s="14" t="s">
        <v>10</v>
      </c>
      <c r="C32" s="14" t="s">
        <v>4</v>
      </c>
      <c r="D32" s="3">
        <v>239584170.33000001</v>
      </c>
      <c r="E32" s="4">
        <v>210033943.80000001</v>
      </c>
      <c r="F32" s="4">
        <v>276204759</v>
      </c>
      <c r="G32" s="8">
        <v>358149048.88999999</v>
      </c>
      <c r="H32" s="20">
        <f t="shared" si="1"/>
        <v>1.2966795003340257</v>
      </c>
      <c r="I32" s="8">
        <v>321203380.70999998</v>
      </c>
      <c r="J32" s="8">
        <v>418729755.42000002</v>
      </c>
    </row>
    <row r="33" spans="1:10" x14ac:dyDescent="0.25">
      <c r="A33" s="7" t="s">
        <v>45</v>
      </c>
      <c r="B33" s="14" t="s">
        <v>10</v>
      </c>
      <c r="C33" s="14" t="s">
        <v>10</v>
      </c>
      <c r="D33" s="3">
        <v>24020772.489999998</v>
      </c>
      <c r="E33" s="4">
        <v>23352119.710000001</v>
      </c>
      <c r="F33" s="4">
        <v>29174579.170000002</v>
      </c>
      <c r="G33" s="8">
        <v>27244750</v>
      </c>
      <c r="H33" s="20">
        <f t="shared" si="1"/>
        <v>0.93385237337084093</v>
      </c>
      <c r="I33" s="8">
        <v>27244750</v>
      </c>
      <c r="J33" s="8">
        <v>27244750</v>
      </c>
    </row>
    <row r="34" spans="1:10" x14ac:dyDescent="0.25">
      <c r="A34" s="9" t="s">
        <v>46</v>
      </c>
      <c r="B34" s="13" t="s">
        <v>12</v>
      </c>
      <c r="C34" s="13" t="s">
        <v>2</v>
      </c>
      <c r="D34" s="10">
        <f t="shared" ref="D34:J34" si="6">SUM(D35:D38)</f>
        <v>18931607.399999999</v>
      </c>
      <c r="E34" s="10">
        <f t="shared" si="6"/>
        <v>19181671.560000002</v>
      </c>
      <c r="F34" s="10">
        <f t="shared" si="6"/>
        <v>25455677.010000002</v>
      </c>
      <c r="G34" s="10">
        <f t="shared" si="6"/>
        <v>24810865</v>
      </c>
      <c r="H34" s="19">
        <f t="shared" si="1"/>
        <v>0.97466922566048064</v>
      </c>
      <c r="I34" s="10">
        <f t="shared" si="6"/>
        <v>21336065</v>
      </c>
      <c r="J34" s="10">
        <f t="shared" si="6"/>
        <v>21336065</v>
      </c>
    </row>
    <row r="35" spans="1:10" x14ac:dyDescent="0.25">
      <c r="A35" s="7" t="s">
        <v>91</v>
      </c>
      <c r="B35" s="14" t="s">
        <v>12</v>
      </c>
      <c r="C35" s="14" t="s">
        <v>4</v>
      </c>
      <c r="D35" s="3"/>
      <c r="E35" s="4">
        <v>500000</v>
      </c>
      <c r="F35" s="4">
        <v>1551756.85</v>
      </c>
      <c r="G35" s="6"/>
      <c r="H35" s="21">
        <f t="shared" si="1"/>
        <v>0</v>
      </c>
      <c r="I35" s="6"/>
      <c r="J35" s="6"/>
    </row>
    <row r="36" spans="1:10" x14ac:dyDescent="0.25">
      <c r="A36" s="7" t="s">
        <v>47</v>
      </c>
      <c r="B36" s="14" t="s">
        <v>12</v>
      </c>
      <c r="C36" s="14" t="s">
        <v>6</v>
      </c>
      <c r="D36" s="3">
        <v>8732300</v>
      </c>
      <c r="E36" s="4">
        <v>8502391.5899999999</v>
      </c>
      <c r="F36" s="4">
        <v>48700</v>
      </c>
      <c r="G36" s="8">
        <v>69000</v>
      </c>
      <c r="H36" s="20">
        <f t="shared" si="1"/>
        <v>1.4168377823408624</v>
      </c>
      <c r="I36" s="8">
        <v>69000</v>
      </c>
      <c r="J36" s="8">
        <v>69000</v>
      </c>
    </row>
    <row r="37" spans="1:10" ht="25.5" x14ac:dyDescent="0.25">
      <c r="A37" s="7" t="s">
        <v>48</v>
      </c>
      <c r="B37" s="14" t="s">
        <v>12</v>
      </c>
      <c r="C37" s="14" t="s">
        <v>8</v>
      </c>
      <c r="D37" s="3"/>
      <c r="E37" s="4"/>
      <c r="F37" s="4">
        <v>3895292.9</v>
      </c>
      <c r="G37" s="8">
        <v>3000000</v>
      </c>
      <c r="H37" s="20">
        <f t="shared" si="1"/>
        <v>0.77016031323344136</v>
      </c>
      <c r="I37" s="8">
        <v>3000000</v>
      </c>
      <c r="J37" s="8">
        <v>0</v>
      </c>
    </row>
    <row r="38" spans="1:10" x14ac:dyDescent="0.25">
      <c r="A38" s="7" t="s">
        <v>49</v>
      </c>
      <c r="B38" s="14" t="s">
        <v>12</v>
      </c>
      <c r="C38" s="14" t="s">
        <v>10</v>
      </c>
      <c r="D38" s="3">
        <v>10199307.4</v>
      </c>
      <c r="E38" s="4">
        <v>10179279.970000001</v>
      </c>
      <c r="F38" s="4">
        <v>19959927.260000002</v>
      </c>
      <c r="G38" s="8">
        <v>21741865</v>
      </c>
      <c r="H38" s="20">
        <f t="shared" si="1"/>
        <v>1.0892757632223955</v>
      </c>
      <c r="I38" s="8">
        <v>18267065</v>
      </c>
      <c r="J38" s="8">
        <v>21267065</v>
      </c>
    </row>
    <row r="39" spans="1:10" x14ac:dyDescent="0.25">
      <c r="A39" s="9" t="s">
        <v>50</v>
      </c>
      <c r="B39" s="13" t="s">
        <v>14</v>
      </c>
      <c r="C39" s="13" t="s">
        <v>2</v>
      </c>
      <c r="D39" s="10">
        <f t="shared" ref="D39:J39" si="7">SUM(D40:D46)</f>
        <v>9623672421.1699982</v>
      </c>
      <c r="E39" s="10">
        <f t="shared" si="7"/>
        <v>9513627807.6599998</v>
      </c>
      <c r="F39" s="10">
        <f t="shared" si="7"/>
        <v>9912653454.2900009</v>
      </c>
      <c r="G39" s="10">
        <f t="shared" si="7"/>
        <v>9205490939.0599995</v>
      </c>
      <c r="H39" s="19">
        <f t="shared" si="1"/>
        <v>0.92866062366742419</v>
      </c>
      <c r="I39" s="10">
        <f t="shared" si="7"/>
        <v>9143751865.4500008</v>
      </c>
      <c r="J39" s="10">
        <f t="shared" si="7"/>
        <v>9110619019.1599998</v>
      </c>
    </row>
    <row r="40" spans="1:10" x14ac:dyDescent="0.25">
      <c r="A40" s="7" t="s">
        <v>51</v>
      </c>
      <c r="B40" s="14" t="s">
        <v>14</v>
      </c>
      <c r="C40" s="14" t="s">
        <v>1</v>
      </c>
      <c r="D40" s="3">
        <v>2909557109.4200001</v>
      </c>
      <c r="E40" s="4">
        <v>2616244755.4299998</v>
      </c>
      <c r="F40" s="4">
        <v>2416800292.3200002</v>
      </c>
      <c r="G40" s="8">
        <v>2408760163</v>
      </c>
      <c r="H40" s="20">
        <f t="shared" si="1"/>
        <v>0.99667323388467399</v>
      </c>
      <c r="I40" s="8">
        <v>2388593247</v>
      </c>
      <c r="J40" s="8">
        <v>2328593247</v>
      </c>
    </row>
    <row r="41" spans="1:10" x14ac:dyDescent="0.25">
      <c r="A41" s="7" t="s">
        <v>52</v>
      </c>
      <c r="B41" s="14" t="s">
        <v>14</v>
      </c>
      <c r="C41" s="14" t="s">
        <v>4</v>
      </c>
      <c r="D41" s="3">
        <v>4887418093.6599998</v>
      </c>
      <c r="E41" s="4">
        <v>5135239358.9899998</v>
      </c>
      <c r="F41" s="4">
        <v>5450429086.96</v>
      </c>
      <c r="G41" s="8">
        <v>5014143720.8999996</v>
      </c>
      <c r="H41" s="20">
        <f t="shared" si="1"/>
        <v>0.91995394140549391</v>
      </c>
      <c r="I41" s="8">
        <v>4976508805.29</v>
      </c>
      <c r="J41" s="8">
        <v>5004495959</v>
      </c>
    </row>
    <row r="42" spans="1:10" x14ac:dyDescent="0.25">
      <c r="A42" s="7" t="s">
        <v>53</v>
      </c>
      <c r="B42" s="14" t="s">
        <v>14</v>
      </c>
      <c r="C42" s="14" t="s">
        <v>6</v>
      </c>
      <c r="D42" s="2"/>
      <c r="E42" s="2"/>
      <c r="F42" s="4"/>
      <c r="G42" s="8">
        <v>126026716</v>
      </c>
      <c r="H42" s="20"/>
      <c r="I42" s="8">
        <v>128252653</v>
      </c>
      <c r="J42" s="8">
        <v>126753253</v>
      </c>
    </row>
    <row r="43" spans="1:10" x14ac:dyDescent="0.25">
      <c r="A43" s="7" t="s">
        <v>54</v>
      </c>
      <c r="B43" s="14" t="s">
        <v>14</v>
      </c>
      <c r="C43" s="14" t="s">
        <v>8</v>
      </c>
      <c r="D43" s="3">
        <v>1105039954.47</v>
      </c>
      <c r="E43" s="4">
        <v>1148384424.3900001</v>
      </c>
      <c r="F43" s="4">
        <f>1163869635.03+100000000+370445+8000000</f>
        <v>1272240080.03</v>
      </c>
      <c r="G43" s="8">
        <v>1068585357.16</v>
      </c>
      <c r="H43" s="20">
        <f t="shared" si="1"/>
        <v>0.83992429882793995</v>
      </c>
      <c r="I43" s="8">
        <v>1070421250.16</v>
      </c>
      <c r="J43" s="8">
        <v>1068560650.16</v>
      </c>
    </row>
    <row r="44" spans="1:10" ht="25.5" x14ac:dyDescent="0.25">
      <c r="A44" s="7" t="s">
        <v>55</v>
      </c>
      <c r="B44" s="14" t="s">
        <v>14</v>
      </c>
      <c r="C44" s="14" t="s">
        <v>10</v>
      </c>
      <c r="D44" s="3">
        <v>22160055.800000001</v>
      </c>
      <c r="E44" s="4">
        <v>20234539.690000001</v>
      </c>
      <c r="F44" s="4">
        <v>20541965.75</v>
      </c>
      <c r="G44" s="8">
        <v>25747655</v>
      </c>
      <c r="H44" s="20">
        <f t="shared" si="1"/>
        <v>1.2534172879730363</v>
      </c>
      <c r="I44" s="8">
        <v>25747655</v>
      </c>
      <c r="J44" s="8">
        <v>25747655</v>
      </c>
    </row>
    <row r="45" spans="1:10" x14ac:dyDescent="0.25">
      <c r="A45" s="7" t="s">
        <v>56</v>
      </c>
      <c r="B45" s="14" t="s">
        <v>14</v>
      </c>
      <c r="C45" s="14" t="s">
        <v>14</v>
      </c>
      <c r="D45" s="3">
        <v>254162618.81</v>
      </c>
      <c r="E45" s="4">
        <v>198786936.63999999</v>
      </c>
      <c r="F45" s="4">
        <v>351413340</v>
      </c>
      <c r="G45" s="8">
        <v>249973769</v>
      </c>
      <c r="H45" s="20">
        <f t="shared" si="1"/>
        <v>0.71133830320727154</v>
      </c>
      <c r="I45" s="8">
        <v>246473769</v>
      </c>
      <c r="J45" s="8">
        <v>246473769</v>
      </c>
    </row>
    <row r="46" spans="1:10" x14ac:dyDescent="0.25">
      <c r="A46" s="7" t="s">
        <v>57</v>
      </c>
      <c r="B46" s="14" t="s">
        <v>14</v>
      </c>
      <c r="C46" s="14" t="s">
        <v>24</v>
      </c>
      <c r="D46" s="3">
        <v>445334589.00999999</v>
      </c>
      <c r="E46" s="4">
        <v>394737792.51999998</v>
      </c>
      <c r="F46" s="4">
        <v>401228689.23000002</v>
      </c>
      <c r="G46" s="8">
        <v>312253558</v>
      </c>
      <c r="H46" s="20">
        <f t="shared" si="1"/>
        <v>0.77824334695319863</v>
      </c>
      <c r="I46" s="8">
        <v>307754486</v>
      </c>
      <c r="J46" s="8">
        <v>309994486</v>
      </c>
    </row>
    <row r="47" spans="1:10" x14ac:dyDescent="0.25">
      <c r="A47" s="9" t="s">
        <v>58</v>
      </c>
      <c r="B47" s="13" t="s">
        <v>37</v>
      </c>
      <c r="C47" s="13" t="s">
        <v>2</v>
      </c>
      <c r="D47" s="10">
        <f t="shared" ref="D47:J47" si="8">SUM(D48:D49)</f>
        <v>393037725.69999999</v>
      </c>
      <c r="E47" s="10">
        <f t="shared" si="8"/>
        <v>282927155.29000002</v>
      </c>
      <c r="F47" s="10">
        <f t="shared" si="8"/>
        <v>524923773.80000001</v>
      </c>
      <c r="G47" s="10">
        <f t="shared" si="8"/>
        <v>358543986</v>
      </c>
      <c r="H47" s="19">
        <f t="shared" si="1"/>
        <v>0.683040098192634</v>
      </c>
      <c r="I47" s="10">
        <f t="shared" si="8"/>
        <v>263219029</v>
      </c>
      <c r="J47" s="10">
        <f t="shared" si="8"/>
        <v>253619029</v>
      </c>
    </row>
    <row r="48" spans="1:10" x14ac:dyDescent="0.25">
      <c r="A48" s="7" t="s">
        <v>59</v>
      </c>
      <c r="B48" s="14" t="s">
        <v>37</v>
      </c>
      <c r="C48" s="14" t="s">
        <v>1</v>
      </c>
      <c r="D48" s="3">
        <v>362260532.44</v>
      </c>
      <c r="E48" s="4">
        <v>255830173.27000001</v>
      </c>
      <c r="F48" s="4">
        <f>482366139.8+10000000</f>
        <v>492366139.80000001</v>
      </c>
      <c r="G48" s="8">
        <v>329420527</v>
      </c>
      <c r="H48" s="20">
        <f t="shared" si="1"/>
        <v>0.66905601415607341</v>
      </c>
      <c r="I48" s="8">
        <v>234248750</v>
      </c>
      <c r="J48" s="8">
        <v>224651930</v>
      </c>
    </row>
    <row r="49" spans="1:10" x14ac:dyDescent="0.25">
      <c r="A49" s="7" t="s">
        <v>60</v>
      </c>
      <c r="B49" s="14" t="s">
        <v>37</v>
      </c>
      <c r="C49" s="14" t="s">
        <v>8</v>
      </c>
      <c r="D49" s="3">
        <v>30777193.260000002</v>
      </c>
      <c r="E49" s="4">
        <v>27096982.02</v>
      </c>
      <c r="F49" s="4">
        <v>32557634</v>
      </c>
      <c r="G49" s="8">
        <v>29123459</v>
      </c>
      <c r="H49" s="20">
        <f t="shared" si="1"/>
        <v>0.89452013005613373</v>
      </c>
      <c r="I49" s="8">
        <v>28970279</v>
      </c>
      <c r="J49" s="8">
        <v>28967099</v>
      </c>
    </row>
    <row r="50" spans="1:10" x14ac:dyDescent="0.25">
      <c r="A50" s="9" t="s">
        <v>61</v>
      </c>
      <c r="B50" s="13" t="s">
        <v>24</v>
      </c>
      <c r="C50" s="13" t="s">
        <v>2</v>
      </c>
      <c r="D50" s="10">
        <f t="shared" ref="D50:J50" si="9">SUM(D51:D56)</f>
        <v>6590037524.9099998</v>
      </c>
      <c r="E50" s="10">
        <f t="shared" si="9"/>
        <v>6807052008</v>
      </c>
      <c r="F50" s="10">
        <f t="shared" si="9"/>
        <v>2578828041.7600002</v>
      </c>
      <c r="G50" s="10">
        <f t="shared" si="9"/>
        <v>1648944445.4300001</v>
      </c>
      <c r="H50" s="19">
        <f t="shared" si="1"/>
        <v>0.63941620717937731</v>
      </c>
      <c r="I50" s="10">
        <f t="shared" si="9"/>
        <v>1651038445.4300001</v>
      </c>
      <c r="J50" s="10">
        <f t="shared" si="9"/>
        <v>1639369945.4300001</v>
      </c>
    </row>
    <row r="51" spans="1:10" x14ac:dyDescent="0.25">
      <c r="A51" s="7" t="s">
        <v>62</v>
      </c>
      <c r="B51" s="14" t="s">
        <v>24</v>
      </c>
      <c r="C51" s="14" t="s">
        <v>1</v>
      </c>
      <c r="D51" s="3">
        <v>1823825756.9100001</v>
      </c>
      <c r="E51" s="4">
        <v>1682518328.5899999</v>
      </c>
      <c r="F51" s="4">
        <f>1341011145.81+7308367.95+3032230</f>
        <v>1351351743.76</v>
      </c>
      <c r="G51" s="8">
        <v>795704253.63</v>
      </c>
      <c r="H51" s="20">
        <f t="shared" si="1"/>
        <v>0.58882097670295164</v>
      </c>
      <c r="I51" s="8">
        <v>802221253.63</v>
      </c>
      <c r="J51" s="8">
        <v>799704253.63</v>
      </c>
    </row>
    <row r="52" spans="1:10" x14ac:dyDescent="0.25">
      <c r="A52" s="7" t="s">
        <v>63</v>
      </c>
      <c r="B52" s="14" t="s">
        <v>24</v>
      </c>
      <c r="C52" s="14" t="s">
        <v>4</v>
      </c>
      <c r="D52" s="3">
        <v>166385773.77000001</v>
      </c>
      <c r="E52" s="4">
        <v>223549648.05000001</v>
      </c>
      <c r="F52" s="4">
        <f>738594806+26773400+8503300</f>
        <v>773871506</v>
      </c>
      <c r="G52" s="8">
        <v>397614806</v>
      </c>
      <c r="H52" s="20">
        <f t="shared" si="1"/>
        <v>0.51379951699630089</v>
      </c>
      <c r="I52" s="8">
        <v>399380906</v>
      </c>
      <c r="J52" s="8">
        <v>390355606</v>
      </c>
    </row>
    <row r="53" spans="1:10" x14ac:dyDescent="0.25">
      <c r="A53" s="7" t="s">
        <v>64</v>
      </c>
      <c r="B53" s="14" t="s">
        <v>24</v>
      </c>
      <c r="C53" s="14" t="s">
        <v>8</v>
      </c>
      <c r="D53" s="3">
        <v>17439200</v>
      </c>
      <c r="E53" s="4">
        <v>14966918</v>
      </c>
      <c r="F53" s="4">
        <v>16218456</v>
      </c>
      <c r="G53" s="8">
        <v>66218456</v>
      </c>
      <c r="H53" s="20">
        <f t="shared" si="1"/>
        <v>4.0829075221463746</v>
      </c>
      <c r="I53" s="8">
        <v>66218456</v>
      </c>
      <c r="J53" s="8">
        <v>66218456</v>
      </c>
    </row>
    <row r="54" spans="1:10" x14ac:dyDescent="0.25">
      <c r="A54" s="7" t="s">
        <v>65</v>
      </c>
      <c r="B54" s="14" t="s">
        <v>24</v>
      </c>
      <c r="C54" s="14" t="s">
        <v>10</v>
      </c>
      <c r="D54" s="3">
        <v>141094474.50999999</v>
      </c>
      <c r="E54" s="4">
        <v>73345337.290000007</v>
      </c>
      <c r="F54" s="4">
        <v>64984150.5</v>
      </c>
      <c r="G54" s="8">
        <v>65474610.5</v>
      </c>
      <c r="H54" s="20">
        <f t="shared" si="1"/>
        <v>1.0075473788027745</v>
      </c>
      <c r="I54" s="8">
        <v>65474610.5</v>
      </c>
      <c r="J54" s="8">
        <v>65474610.5</v>
      </c>
    </row>
    <row r="55" spans="1:10" ht="25.5" x14ac:dyDescent="0.25">
      <c r="A55" s="7" t="s">
        <v>66</v>
      </c>
      <c r="B55" s="14" t="s">
        <v>24</v>
      </c>
      <c r="C55" s="14" t="s">
        <v>12</v>
      </c>
      <c r="D55" s="3">
        <v>107632600</v>
      </c>
      <c r="E55" s="4">
        <v>100098318</v>
      </c>
      <c r="F55" s="4">
        <v>101098318</v>
      </c>
      <c r="G55" s="8">
        <v>103098318</v>
      </c>
      <c r="H55" s="20">
        <f t="shared" si="1"/>
        <v>1.0197827227946561</v>
      </c>
      <c r="I55" s="8">
        <v>103098318</v>
      </c>
      <c r="J55" s="8">
        <v>103098318</v>
      </c>
    </row>
    <row r="56" spans="1:10" x14ac:dyDescent="0.25">
      <c r="A56" s="7" t="s">
        <v>67</v>
      </c>
      <c r="B56" s="14" t="s">
        <v>24</v>
      </c>
      <c r="C56" s="14" t="s">
        <v>24</v>
      </c>
      <c r="D56" s="3">
        <v>4333659719.7200003</v>
      </c>
      <c r="E56" s="4">
        <v>4712573458.0699997</v>
      </c>
      <c r="F56" s="4">
        <f>279096667.5-7792800</f>
        <v>271303867.5</v>
      </c>
      <c r="G56" s="8">
        <v>220834001.30000001</v>
      </c>
      <c r="H56" s="20">
        <f t="shared" si="1"/>
        <v>0.81397292023490975</v>
      </c>
      <c r="I56" s="8">
        <v>214644901.30000001</v>
      </c>
      <c r="J56" s="8">
        <v>214518701.30000001</v>
      </c>
    </row>
    <row r="57" spans="1:10" x14ac:dyDescent="0.25">
      <c r="A57" s="9" t="s">
        <v>68</v>
      </c>
      <c r="B57" s="13" t="s">
        <v>26</v>
      </c>
      <c r="C57" s="13" t="s">
        <v>2</v>
      </c>
      <c r="D57" s="10">
        <f t="shared" ref="D57:J57" si="10">SUM(D58:D62)</f>
        <v>6972895911.04</v>
      </c>
      <c r="E57" s="10">
        <f t="shared" si="10"/>
        <v>11429233899.91</v>
      </c>
      <c r="F57" s="10">
        <f t="shared" si="10"/>
        <v>15082425986.960001</v>
      </c>
      <c r="G57" s="10">
        <f t="shared" si="10"/>
        <v>15127804747.000002</v>
      </c>
      <c r="H57" s="19">
        <f t="shared" si="1"/>
        <v>1.0030087175683298</v>
      </c>
      <c r="I57" s="10">
        <f t="shared" si="10"/>
        <v>15611456531</v>
      </c>
      <c r="J57" s="10">
        <f t="shared" si="10"/>
        <v>15610266547</v>
      </c>
    </row>
    <row r="58" spans="1:10" x14ac:dyDescent="0.25">
      <c r="A58" s="7" t="s">
        <v>69</v>
      </c>
      <c r="B58" s="14" t="s">
        <v>26</v>
      </c>
      <c r="C58" s="14" t="s">
        <v>1</v>
      </c>
      <c r="D58" s="3">
        <v>89150243.709999993</v>
      </c>
      <c r="E58" s="4">
        <v>101406786.62</v>
      </c>
      <c r="F58" s="4">
        <v>103054413.44</v>
      </c>
      <c r="G58" s="8">
        <v>104207047.42</v>
      </c>
      <c r="H58" s="20">
        <f t="shared" si="1"/>
        <v>1.0111847124400071</v>
      </c>
      <c r="I58" s="8">
        <v>104207047.42</v>
      </c>
      <c r="J58" s="8">
        <v>104207047.42</v>
      </c>
    </row>
    <row r="59" spans="1:10" x14ac:dyDescent="0.25">
      <c r="A59" s="7" t="s">
        <v>70</v>
      </c>
      <c r="B59" s="14" t="s">
        <v>26</v>
      </c>
      <c r="C59" s="14" t="s">
        <v>4</v>
      </c>
      <c r="D59" s="3">
        <v>935304076.16999996</v>
      </c>
      <c r="E59" s="4">
        <v>1007600199.88</v>
      </c>
      <c r="F59" s="4">
        <f>1083787367.63+60000000</f>
        <v>1143787367.6300001</v>
      </c>
      <c r="G59" s="8">
        <v>1052702076.84</v>
      </c>
      <c r="H59" s="20">
        <f t="shared" si="1"/>
        <v>0.92036518904843778</v>
      </c>
      <c r="I59" s="8">
        <v>1039728437.84</v>
      </c>
      <c r="J59" s="8">
        <v>1042992076.84</v>
      </c>
    </row>
    <row r="60" spans="1:10" x14ac:dyDescent="0.25">
      <c r="A60" s="7" t="s">
        <v>71</v>
      </c>
      <c r="B60" s="14" t="s">
        <v>26</v>
      </c>
      <c r="C60" s="14" t="s">
        <v>6</v>
      </c>
      <c r="D60" s="3">
        <v>4965219183.9899998</v>
      </c>
      <c r="E60" s="4">
        <v>9130360445.1700001</v>
      </c>
      <c r="F60" s="4">
        <f>14012959715.19-6200400+10161100-410600-1250000000-275000000+500000</f>
        <v>12492009815.190001</v>
      </c>
      <c r="G60" s="8">
        <v>12830795500.950001</v>
      </c>
      <c r="H60" s="20">
        <f t="shared" si="1"/>
        <v>1.0271201904875262</v>
      </c>
      <c r="I60" s="8">
        <v>13184029936.139999</v>
      </c>
      <c r="J60" s="8">
        <v>13123647913.139999</v>
      </c>
    </row>
    <row r="61" spans="1:10" x14ac:dyDescent="0.25">
      <c r="A61" s="7" t="s">
        <v>72</v>
      </c>
      <c r="B61" s="14" t="s">
        <v>26</v>
      </c>
      <c r="C61" s="14" t="s">
        <v>8</v>
      </c>
      <c r="D61" s="3">
        <v>733235551.84000003</v>
      </c>
      <c r="E61" s="4">
        <v>986306353.88</v>
      </c>
      <c r="F61" s="4">
        <f>1129680189+1187700+5390900</f>
        <v>1136258789</v>
      </c>
      <c r="G61" s="8">
        <v>943183459.19000006</v>
      </c>
      <c r="H61" s="20">
        <f t="shared" si="1"/>
        <v>0.83007803180125728</v>
      </c>
      <c r="I61" s="8">
        <v>1086418477</v>
      </c>
      <c r="J61" s="8">
        <v>1142346877</v>
      </c>
    </row>
    <row r="62" spans="1:10" x14ac:dyDescent="0.25">
      <c r="A62" s="7" t="s">
        <v>73</v>
      </c>
      <c r="B62" s="14" t="s">
        <v>26</v>
      </c>
      <c r="C62" s="14" t="s">
        <v>12</v>
      </c>
      <c r="D62" s="3">
        <v>249986855.33000001</v>
      </c>
      <c r="E62" s="4">
        <v>203560114.36000001</v>
      </c>
      <c r="F62" s="4">
        <v>207315601.69999999</v>
      </c>
      <c r="G62" s="8">
        <v>196916662.59999999</v>
      </c>
      <c r="H62" s="20">
        <f t="shared" si="1"/>
        <v>0.94984005538064631</v>
      </c>
      <c r="I62" s="8">
        <v>197072632.59999999</v>
      </c>
      <c r="J62" s="8">
        <v>197072632.59999999</v>
      </c>
    </row>
    <row r="63" spans="1:10" x14ac:dyDescent="0.25">
      <c r="A63" s="9" t="s">
        <v>74</v>
      </c>
      <c r="B63" s="13" t="s">
        <v>16</v>
      </c>
      <c r="C63" s="13" t="s">
        <v>2</v>
      </c>
      <c r="D63" s="10">
        <f t="shared" ref="D63:J63" si="11">SUM(D64:D67)</f>
        <v>374743932.69999999</v>
      </c>
      <c r="E63" s="10">
        <f t="shared" si="11"/>
        <v>349019778.39999998</v>
      </c>
      <c r="F63" s="10">
        <f t="shared" si="11"/>
        <v>353831052.14999998</v>
      </c>
      <c r="G63" s="10">
        <f t="shared" si="11"/>
        <v>327948058</v>
      </c>
      <c r="H63" s="19">
        <f t="shared" si="1"/>
        <v>0.92684928585909587</v>
      </c>
      <c r="I63" s="10">
        <f t="shared" si="11"/>
        <v>351521535.78999996</v>
      </c>
      <c r="J63" s="10">
        <f t="shared" si="11"/>
        <v>293379368.37</v>
      </c>
    </row>
    <row r="64" spans="1:10" x14ac:dyDescent="0.25">
      <c r="A64" s="7" t="s">
        <v>75</v>
      </c>
      <c r="B64" s="14" t="s">
        <v>16</v>
      </c>
      <c r="C64" s="14" t="s">
        <v>1</v>
      </c>
      <c r="D64" s="3">
        <v>115546321.72</v>
      </c>
      <c r="E64" s="4">
        <v>101309462.53</v>
      </c>
      <c r="F64" s="4">
        <v>166906833.55000001</v>
      </c>
      <c r="G64" s="8">
        <v>209423401</v>
      </c>
      <c r="H64" s="20">
        <f t="shared" si="1"/>
        <v>1.2547323350740063</v>
      </c>
      <c r="I64" s="8">
        <v>223687762.78999999</v>
      </c>
      <c r="J64" s="8">
        <v>215914805.37</v>
      </c>
    </row>
    <row r="65" spans="1:10" x14ac:dyDescent="0.25">
      <c r="A65" s="7" t="s">
        <v>76</v>
      </c>
      <c r="B65" s="14" t="s">
        <v>16</v>
      </c>
      <c r="C65" s="14" t="s">
        <v>4</v>
      </c>
      <c r="D65" s="3">
        <v>182643377.5</v>
      </c>
      <c r="E65" s="4">
        <v>198176738.63999999</v>
      </c>
      <c r="F65" s="4">
        <v>113731956.59999999</v>
      </c>
      <c r="G65" s="8">
        <v>57217839</v>
      </c>
      <c r="H65" s="20">
        <f t="shared" si="1"/>
        <v>0.5030937716233751</v>
      </c>
      <c r="I65" s="8">
        <v>73114155</v>
      </c>
      <c r="J65" s="8">
        <v>22744945</v>
      </c>
    </row>
    <row r="66" spans="1:10" x14ac:dyDescent="0.25">
      <c r="A66" s="7" t="s">
        <v>77</v>
      </c>
      <c r="B66" s="14" t="s">
        <v>16</v>
      </c>
      <c r="C66" s="14" t="s">
        <v>6</v>
      </c>
      <c r="D66" s="3">
        <v>59955018.640000001</v>
      </c>
      <c r="E66" s="4">
        <v>40871936.479999997</v>
      </c>
      <c r="F66" s="4">
        <v>63267300</v>
      </c>
      <c r="G66" s="8">
        <v>51263200</v>
      </c>
      <c r="H66" s="20">
        <f t="shared" si="1"/>
        <v>0.81026375394556116</v>
      </c>
      <c r="I66" s="8">
        <v>44676000</v>
      </c>
      <c r="J66" s="8">
        <v>44676000</v>
      </c>
    </row>
    <row r="67" spans="1:10" x14ac:dyDescent="0.25">
      <c r="A67" s="7" t="s">
        <v>78</v>
      </c>
      <c r="B67" s="14" t="s">
        <v>16</v>
      </c>
      <c r="C67" s="14" t="s">
        <v>10</v>
      </c>
      <c r="D67" s="3">
        <v>16599214.84</v>
      </c>
      <c r="E67" s="4">
        <v>8661640.75</v>
      </c>
      <c r="F67" s="4">
        <v>9924962</v>
      </c>
      <c r="G67" s="8">
        <v>10043618</v>
      </c>
      <c r="H67" s="20">
        <f t="shared" si="1"/>
        <v>1.0119553102571073</v>
      </c>
      <c r="I67" s="8">
        <v>10043618</v>
      </c>
      <c r="J67" s="8">
        <v>10043618</v>
      </c>
    </row>
    <row r="68" spans="1:10" x14ac:dyDescent="0.25">
      <c r="A68" s="9" t="s">
        <v>79</v>
      </c>
      <c r="B68" s="13" t="s">
        <v>41</v>
      </c>
      <c r="C68" s="13" t="s">
        <v>2</v>
      </c>
      <c r="D68" s="10">
        <f t="shared" ref="D68:J68" si="12">SUM(D69:D71)</f>
        <v>64330046.399999999</v>
      </c>
      <c r="E68" s="10">
        <f t="shared" si="12"/>
        <v>60471833.879999995</v>
      </c>
      <c r="F68" s="10">
        <f t="shared" si="12"/>
        <v>71743531</v>
      </c>
      <c r="G68" s="10">
        <f t="shared" si="12"/>
        <v>70216098</v>
      </c>
      <c r="H68" s="19">
        <f t="shared" ref="H68:H80" si="13">G68/F68</f>
        <v>0.97870981566268322</v>
      </c>
      <c r="I68" s="10">
        <f t="shared" si="12"/>
        <v>70216098</v>
      </c>
      <c r="J68" s="10">
        <f t="shared" si="12"/>
        <v>70216098</v>
      </c>
    </row>
    <row r="69" spans="1:10" x14ac:dyDescent="0.25">
      <c r="A69" s="7" t="s">
        <v>80</v>
      </c>
      <c r="B69" s="14" t="s">
        <v>41</v>
      </c>
      <c r="C69" s="14" t="s">
        <v>1</v>
      </c>
      <c r="D69" s="3">
        <v>15280500</v>
      </c>
      <c r="E69" s="4">
        <v>15571800</v>
      </c>
      <c r="F69" s="4">
        <v>18224300</v>
      </c>
      <c r="G69" s="8">
        <v>15571800</v>
      </c>
      <c r="H69" s="20">
        <f t="shared" si="13"/>
        <v>0.85445257156653476</v>
      </c>
      <c r="I69" s="8">
        <v>15571800</v>
      </c>
      <c r="J69" s="8">
        <v>15571800</v>
      </c>
    </row>
    <row r="70" spans="1:10" x14ac:dyDescent="0.25">
      <c r="A70" s="7" t="s">
        <v>81</v>
      </c>
      <c r="B70" s="14" t="s">
        <v>41</v>
      </c>
      <c r="C70" s="14" t="s">
        <v>4</v>
      </c>
      <c r="D70" s="3">
        <v>27193937</v>
      </c>
      <c r="E70" s="4">
        <v>25427715</v>
      </c>
      <c r="F70" s="4">
        <v>26041360</v>
      </c>
      <c r="G70" s="8">
        <v>25716360</v>
      </c>
      <c r="H70" s="20">
        <f t="shared" si="13"/>
        <v>0.98751985303378931</v>
      </c>
      <c r="I70" s="8">
        <v>25716360</v>
      </c>
      <c r="J70" s="8">
        <v>25716360</v>
      </c>
    </row>
    <row r="71" spans="1:10" x14ac:dyDescent="0.25">
      <c r="A71" s="7" t="s">
        <v>82</v>
      </c>
      <c r="B71" s="14" t="s">
        <v>41</v>
      </c>
      <c r="C71" s="14" t="s">
        <v>8</v>
      </c>
      <c r="D71" s="3">
        <v>21855609.399999999</v>
      </c>
      <c r="E71" s="4">
        <v>19472318.879999999</v>
      </c>
      <c r="F71" s="4">
        <v>27477871</v>
      </c>
      <c r="G71" s="8">
        <v>28927938</v>
      </c>
      <c r="H71" s="20">
        <f t="shared" si="13"/>
        <v>1.0527721743798855</v>
      </c>
      <c r="I71" s="8">
        <v>28927938</v>
      </c>
      <c r="J71" s="8">
        <v>28927938</v>
      </c>
    </row>
    <row r="72" spans="1:10" x14ac:dyDescent="0.25">
      <c r="A72" s="9" t="s">
        <v>83</v>
      </c>
      <c r="B72" s="13" t="s">
        <v>18</v>
      </c>
      <c r="C72" s="13" t="s">
        <v>2</v>
      </c>
      <c r="D72" s="10">
        <f t="shared" ref="D72:J72" si="14">SUM(D73)</f>
        <v>675429543.50999999</v>
      </c>
      <c r="E72" s="10">
        <f t="shared" si="14"/>
        <v>728941720.09000003</v>
      </c>
      <c r="F72" s="10">
        <f t="shared" si="14"/>
        <v>592083889</v>
      </c>
      <c r="G72" s="10">
        <f t="shared" si="14"/>
        <v>699368597.66999996</v>
      </c>
      <c r="H72" s="19">
        <f t="shared" si="13"/>
        <v>1.1811984934283526</v>
      </c>
      <c r="I72" s="10">
        <f t="shared" si="14"/>
        <v>943230551.39999998</v>
      </c>
      <c r="J72" s="10">
        <f t="shared" si="14"/>
        <v>1193184090.96</v>
      </c>
    </row>
    <row r="73" spans="1:10" x14ac:dyDescent="0.25">
      <c r="A73" s="7" t="s">
        <v>84</v>
      </c>
      <c r="B73" s="14" t="s">
        <v>18</v>
      </c>
      <c r="C73" s="14" t="s">
        <v>1</v>
      </c>
      <c r="D73" s="3">
        <v>675429543.50999999</v>
      </c>
      <c r="E73" s="4">
        <v>728941720.09000003</v>
      </c>
      <c r="F73" s="4">
        <v>592083889</v>
      </c>
      <c r="G73" s="8">
        <v>699368597.66999996</v>
      </c>
      <c r="H73" s="20">
        <f t="shared" si="13"/>
        <v>1.1811984934283526</v>
      </c>
      <c r="I73" s="8">
        <v>943230551.39999998</v>
      </c>
      <c r="J73" s="8">
        <v>1193184090.96</v>
      </c>
    </row>
    <row r="74" spans="1:10" ht="25.5" x14ac:dyDescent="0.25">
      <c r="A74" s="9" t="s">
        <v>85</v>
      </c>
      <c r="B74" s="13" t="s">
        <v>29</v>
      </c>
      <c r="C74" s="13" t="s">
        <v>2</v>
      </c>
      <c r="D74" s="10">
        <f t="shared" ref="D74:J74" si="15">SUM(D75:D77)</f>
        <v>2405510501.54</v>
      </c>
      <c r="E74" s="10">
        <f t="shared" si="15"/>
        <v>2282844688.6399999</v>
      </c>
      <c r="F74" s="10">
        <f t="shared" si="15"/>
        <v>2241678631.0999999</v>
      </c>
      <c r="G74" s="10">
        <f t="shared" si="15"/>
        <v>2057309000</v>
      </c>
      <c r="H74" s="19">
        <f t="shared" si="13"/>
        <v>0.91775376338867576</v>
      </c>
      <c r="I74" s="10">
        <f t="shared" si="15"/>
        <v>2057948000</v>
      </c>
      <c r="J74" s="10">
        <f t="shared" si="15"/>
        <v>2057409000</v>
      </c>
    </row>
    <row r="75" spans="1:10" ht="25.5" x14ac:dyDescent="0.25">
      <c r="A75" s="7" t="s">
        <v>86</v>
      </c>
      <c r="B75" s="14" t="s">
        <v>29</v>
      </c>
      <c r="C75" s="14" t="s">
        <v>1</v>
      </c>
      <c r="D75" s="3">
        <v>583216000</v>
      </c>
      <c r="E75" s="4">
        <v>761734800</v>
      </c>
      <c r="F75" s="4">
        <v>975922000</v>
      </c>
      <c r="G75" s="8">
        <v>1580198000</v>
      </c>
      <c r="H75" s="20">
        <f t="shared" si="13"/>
        <v>1.6191847299271869</v>
      </c>
      <c r="I75" s="8">
        <v>1580837000</v>
      </c>
      <c r="J75" s="8">
        <v>1580298000</v>
      </c>
    </row>
    <row r="76" spans="1:10" x14ac:dyDescent="0.25">
      <c r="A76" s="7" t="s">
        <v>87</v>
      </c>
      <c r="B76" s="14" t="s">
        <v>29</v>
      </c>
      <c r="C76" s="14" t="s">
        <v>4</v>
      </c>
      <c r="D76" s="3">
        <v>1265155456.54</v>
      </c>
      <c r="E76" s="4">
        <v>1069864012.14</v>
      </c>
      <c r="F76" s="4">
        <f>793553458.67+40000000-1489827.19+13000000</f>
        <v>845063631.4799999</v>
      </c>
      <c r="G76" s="8">
        <v>441111000</v>
      </c>
      <c r="H76" s="20">
        <f t="shared" si="13"/>
        <v>0.52198554471864023</v>
      </c>
      <c r="I76" s="8">
        <v>441111000</v>
      </c>
      <c r="J76" s="8">
        <v>441111000</v>
      </c>
    </row>
    <row r="77" spans="1:10" x14ac:dyDescent="0.25">
      <c r="A77" s="7" t="s">
        <v>88</v>
      </c>
      <c r="B77" s="14" t="s">
        <v>29</v>
      </c>
      <c r="C77" s="14" t="s">
        <v>6</v>
      </c>
      <c r="D77" s="3">
        <v>557139045</v>
      </c>
      <c r="E77" s="4">
        <v>451245876.5</v>
      </c>
      <c r="F77" s="4">
        <v>420692999.62</v>
      </c>
      <c r="G77" s="8">
        <v>36000000</v>
      </c>
      <c r="H77" s="20">
        <f t="shared" si="13"/>
        <v>8.5573090192890722E-2</v>
      </c>
      <c r="I77" s="8">
        <v>36000000</v>
      </c>
      <c r="J77" s="8">
        <v>36000000</v>
      </c>
    </row>
    <row r="78" spans="1:10" x14ac:dyDescent="0.25">
      <c r="A78" s="9" t="s">
        <v>89</v>
      </c>
      <c r="B78" s="13" t="s">
        <v>90</v>
      </c>
      <c r="C78" s="13" t="s">
        <v>2</v>
      </c>
      <c r="D78" s="10">
        <f t="shared" ref="D78:J78" si="16">SUM(D79)</f>
        <v>0</v>
      </c>
      <c r="E78" s="10">
        <f t="shared" si="16"/>
        <v>0</v>
      </c>
      <c r="F78" s="10">
        <f t="shared" si="16"/>
        <v>0</v>
      </c>
      <c r="G78" s="10">
        <f t="shared" si="16"/>
        <v>0</v>
      </c>
      <c r="H78" s="19"/>
      <c r="I78" s="10">
        <f t="shared" si="16"/>
        <v>1224163024.8699999</v>
      </c>
      <c r="J78" s="10">
        <f t="shared" si="16"/>
        <v>1769593375.3099999</v>
      </c>
    </row>
    <row r="79" spans="1:10" x14ac:dyDescent="0.25">
      <c r="A79" s="7" t="s">
        <v>89</v>
      </c>
      <c r="B79" s="14" t="s">
        <v>90</v>
      </c>
      <c r="C79" s="14" t="s">
        <v>90</v>
      </c>
      <c r="D79" s="2"/>
      <c r="E79" s="2"/>
      <c r="F79" s="4"/>
      <c r="G79" s="8"/>
      <c r="H79" s="20"/>
      <c r="I79" s="8">
        <v>1224163024.8699999</v>
      </c>
      <c r="J79" s="8">
        <v>1769593375.3099999</v>
      </c>
    </row>
    <row r="80" spans="1:10" ht="17.25" customHeight="1" x14ac:dyDescent="0.25">
      <c r="A80" s="11" t="s">
        <v>96</v>
      </c>
      <c r="B80" s="11"/>
      <c r="C80" s="11"/>
      <c r="D80" s="12">
        <f t="shared" ref="D80:J80" si="17">D3+D12+D15+D20+D30+D34+D39+D47+D50+D57+D63+D68+D72+D74+D78</f>
        <v>40579293069.840004</v>
      </c>
      <c r="E80" s="12">
        <f t="shared" si="17"/>
        <v>45384803737.330002</v>
      </c>
      <c r="F80" s="12">
        <f t="shared" si="17"/>
        <v>50301585276.239998</v>
      </c>
      <c r="G80" s="12">
        <f t="shared" si="17"/>
        <v>39580343884</v>
      </c>
      <c r="H80" s="22">
        <f t="shared" si="13"/>
        <v>0.78686076525496329</v>
      </c>
      <c r="I80" s="12">
        <f t="shared" si="17"/>
        <v>40504008194.000008</v>
      </c>
      <c r="J80" s="12">
        <f t="shared" si="17"/>
        <v>41493935784</v>
      </c>
    </row>
    <row r="81" spans="6:9" x14ac:dyDescent="0.25">
      <c r="F81" s="15"/>
    </row>
    <row r="82" spans="6:9" x14ac:dyDescent="0.25">
      <c r="F82" s="15"/>
    </row>
    <row r="83" spans="6:9" x14ac:dyDescent="0.25">
      <c r="F83" s="15"/>
    </row>
    <row r="84" spans="6:9" x14ac:dyDescent="0.25">
      <c r="F84" s="15"/>
    </row>
    <row r="86" spans="6:9" x14ac:dyDescent="0.25">
      <c r="F86" s="15"/>
      <c r="I86" s="15"/>
    </row>
    <row r="88" spans="6:9" x14ac:dyDescent="0.25">
      <c r="F88" s="15"/>
    </row>
  </sheetData>
  <autoFilter ref="A2:J80"/>
  <mergeCells count="1">
    <mergeCell ref="A1:J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data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2016-11-11T10:40:30Z</dcterms:created>
  <dcterms:modified xsi:type="dcterms:W3CDTF">2016-11-11T10:40:44Z</dcterms:modified>
</cp:coreProperties>
</file>