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годовой" sheetId="1" r:id="rId1"/>
  </sheets>
  <definedNames>
    <definedName name="_xlnm._FilterDatabase" localSheetId="0" hidden="1">'годовой'!$BB$9:$BC$42</definedName>
    <definedName name="_xlnm.Print_Titles" localSheetId="0">'годовой'!$A:$A</definedName>
    <definedName name="_xlnm.Print_Area" localSheetId="0">'годовой'!$A$1:$BA$45</definedName>
  </definedNames>
  <calcPr fullCalcOnLoad="1"/>
</workbook>
</file>

<file path=xl/sharedStrings.xml><?xml version="1.0" encoding="utf-8"?>
<sst xmlns="http://schemas.openxmlformats.org/spreadsheetml/2006/main" count="307" uniqueCount="110">
  <si>
    <t>Мониторинг оценки качества организации и осуществления бюджетного процесса за 2013 год</t>
  </si>
  <si>
    <t>руб.</t>
  </si>
  <si>
    <t>Муниципальные образования, имеющие нарушения Бюджетного кодекса РФ не участвуют в распределении дотации  бюджетам муниципальных районов и городских округов на стимулирование по результатам мониторинга оценки качества организации и осуществления бюджетного процесса</t>
  </si>
  <si>
    <t>Удельный вес индикатора</t>
  </si>
  <si>
    <t>PК1</t>
  </si>
  <si>
    <t>PK2.1</t>
  </si>
  <si>
    <t>PК2.2</t>
  </si>
  <si>
    <t>PК2.3</t>
  </si>
  <si>
    <t>PК3.1</t>
  </si>
  <si>
    <t>PК3.2</t>
  </si>
  <si>
    <t>PК3.3</t>
  </si>
  <si>
    <t>PК3.4</t>
  </si>
  <si>
    <t>PК3.5</t>
  </si>
  <si>
    <t>PК3.6</t>
  </si>
  <si>
    <t>PK4.1</t>
  </si>
  <si>
    <t>PK4.2</t>
  </si>
  <si>
    <t>Соблюдение требований Бюджетного кодекса РФ (количество баллов, набранных по результатам оперативного мониторинга за 4 квартал отчетного года)</t>
  </si>
  <si>
    <t>Нормативное значение</t>
  </si>
  <si>
    <t>Общий объем расходов местного бюджета (уточненный план) (конс)</t>
  </si>
  <si>
    <r>
      <t>Утвержденный объем расходов местного бюджета, формируемых в рамках программ (уточненный план по консолидированному бюджету)               (</t>
    </r>
    <r>
      <rPr>
        <sz val="10"/>
        <color indexed="10"/>
        <rFont val="Times New Roman"/>
        <family val="1"/>
      </rPr>
      <t>программный бюджет</t>
    </r>
    <r>
      <rPr>
        <sz val="10"/>
        <rFont val="Times New Roman"/>
        <family val="1"/>
      </rPr>
      <t>)</t>
    </r>
  </si>
  <si>
    <t>Удельный вес расходов местных бюджетов, формируемых в рамках программ, в общем объеме расходов местных бюджетов</t>
  </si>
  <si>
    <t>Нормативное значение и удельный вес индикатора</t>
  </si>
  <si>
    <t>Объем налоговых и неналоговых доходов консолидированного бюджета (уточненный план)</t>
  </si>
  <si>
    <t xml:space="preserve">Исполнение по налоговым и неналоговым доходам консолидированного бюджета за отчетный период </t>
  </si>
  <si>
    <t>Процент исполнения местного бюджета по налоговым и неналоговым доходам</t>
  </si>
  <si>
    <t>Количество изменений, внесенных в решение о бюджете за отчетный год</t>
  </si>
  <si>
    <r>
      <t xml:space="preserve">Объем просроченной кредиторской задолженности </t>
    </r>
    <r>
      <rPr>
        <sz val="10"/>
        <color indexed="10"/>
        <rFont val="Times New Roman"/>
        <family val="1"/>
      </rPr>
      <t xml:space="preserve">на конец </t>
    </r>
    <r>
      <rPr>
        <sz val="10"/>
        <color indexed="10"/>
        <rFont val="Times New Roman"/>
        <family val="1"/>
      </rPr>
      <t>отчетного периода</t>
    </r>
  </si>
  <si>
    <t>Объем просроченной кредиторской задолженности на конец отчетного периода*</t>
  </si>
  <si>
    <r>
      <t xml:space="preserve">Объем просроченной кредиторской задолженности по оплате труда с начислениями  по муниципальному образованию </t>
    </r>
    <r>
      <rPr>
        <sz val="10"/>
        <color indexed="10"/>
        <rFont val="Times New Roman"/>
        <family val="1"/>
      </rPr>
      <t>на конец отчетного периода</t>
    </r>
  </si>
  <si>
    <t>Объем просроченной кредиторской задолженности по оплате труда с начислениями  по муниципальному образованию на конец отчетного периода*</t>
  </si>
  <si>
    <r>
      <t xml:space="preserve">Объем недоимки  по налоговым платежам в бюджет муниципального образования </t>
    </r>
    <r>
      <rPr>
        <sz val="10"/>
        <color indexed="10"/>
        <rFont val="Times New Roman"/>
        <family val="1"/>
      </rPr>
      <t>на конец года, предшествующего отчетному</t>
    </r>
  </si>
  <si>
    <r>
      <t xml:space="preserve">Объем недоимки  по налоговым платежам в бюджет муниципального образования </t>
    </r>
    <r>
      <rPr>
        <sz val="10"/>
        <color indexed="10"/>
        <rFont val="Times New Roman"/>
        <family val="1"/>
      </rPr>
      <t>на конец отчетного года</t>
    </r>
  </si>
  <si>
    <t>Изменение объема недоимки налоговым платежам в бюджет муниципального образования за отчетный год</t>
  </si>
  <si>
    <t>Объем налоговых и неналоговых доходов консолидированного бюджета на конец отчетного периода финансового года, предшествующего отчетному</t>
  </si>
  <si>
    <t xml:space="preserve">Объем налоговых и неналоговых доходов консолидированного бюджета на конец
отчетного периода текущего финансового года
</t>
  </si>
  <si>
    <t xml:space="preserve">Темп роста налоговых и неналоговых доходов местного бюджета к соответствующему периоду финансового
года, предшествующего
текущему*
</t>
  </si>
  <si>
    <t>Просроченная задолженность по исполнению долговых обязательств и (или) бюджетных обязательств муниципального образования на конец отчетного периода</t>
  </si>
  <si>
    <t>Просроченная задолженность по исполнению долговых обязательств и (или) бюджетных обязательств муниципального образования</t>
  </si>
  <si>
    <t>Качество предоставления годовой финансовой отчетности</t>
  </si>
  <si>
    <t>Своевременность предоставления годовой финансовой отчетности</t>
  </si>
  <si>
    <t>Выполнение минимальных требований к составу годовой финансовой отчетности</t>
  </si>
  <si>
    <r>
      <t xml:space="preserve">Размещение на официальных сайтах органов местного самоуправление решений о бюджете на </t>
    </r>
    <r>
      <rPr>
        <sz val="10"/>
        <color indexed="10"/>
        <rFont val="Times New Roman"/>
        <family val="1"/>
      </rPr>
      <t>отчетный</t>
    </r>
    <r>
      <rPr>
        <sz val="10"/>
        <rFont val="Times New Roman"/>
        <family val="1"/>
      </rPr>
      <t xml:space="preserve"> год и плановый период, а так же решений о внесении изменений в решение о бюджете на </t>
    </r>
    <r>
      <rPr>
        <sz val="10"/>
        <color indexed="10"/>
        <rFont val="Times New Roman"/>
        <family val="1"/>
      </rPr>
      <t>отчетный</t>
    </r>
    <r>
      <rPr>
        <sz val="10"/>
        <rFont val="Times New Roman"/>
        <family val="1"/>
      </rPr>
      <t xml:space="preserve"> год и плановый период</t>
    </r>
  </si>
  <si>
    <t>Размещение на официальных сайтах органов местного самоуправление информации об исполнении бюджета муниципального образования (ежемеячной)</t>
  </si>
  <si>
    <t>Размещение на официальных сайтах органов местного самоуправление информации об исполнении бюджета муниципального образования (ежеквартальной)</t>
  </si>
  <si>
    <t>Размещение на официальных сайтах органов местного самоуправление информации об исполнении бюджета муниципального образования (годовой)</t>
  </si>
  <si>
    <t>Аi</t>
  </si>
  <si>
    <t>Aр</t>
  </si>
  <si>
    <t>Ап</t>
  </si>
  <si>
    <t>PK2.1 =Aп/Ap</t>
  </si>
  <si>
    <t xml:space="preserve">80%-90% - 1 ,         свыше 90% - 1,5 </t>
  </si>
  <si>
    <t>Бi</t>
  </si>
  <si>
    <t>PK2.2 =Бi/Аi</t>
  </si>
  <si>
    <t>≥100%</t>
  </si>
  <si>
    <t>≤4</t>
  </si>
  <si>
    <t>Сj</t>
  </si>
  <si>
    <t>PК3.1=Сj</t>
  </si>
  <si>
    <t>PK3.2 = Аi</t>
  </si>
  <si>
    <t>PK3.4 =Бi/ Аi</t>
  </si>
  <si>
    <t>&lt;1,00</t>
  </si>
  <si>
    <t>PK3.4 =Аi/Бi</t>
  </si>
  <si>
    <t xml:space="preserve">100%-ср. знач. - 1 , свыше ср. знач - 1,5 </t>
  </si>
  <si>
    <t>PК3.5 = Ai</t>
  </si>
  <si>
    <t>Ci</t>
  </si>
  <si>
    <t>PK4.1 = да (нет)</t>
  </si>
  <si>
    <t>да</t>
  </si>
  <si>
    <t>PK4.2 = да (нет)</t>
  </si>
  <si>
    <t>по запросу</t>
  </si>
  <si>
    <t>387 конс факт</t>
  </si>
  <si>
    <t>конс факт</t>
  </si>
  <si>
    <t>на 01.01.2014 (план 317)</t>
  </si>
  <si>
    <t>на 01.01.2014 (факт 317)</t>
  </si>
  <si>
    <t>факт на 01.01.2013</t>
  </si>
  <si>
    <t>факт на 01.01.2014</t>
  </si>
  <si>
    <t xml:space="preserve">1. г.Брянск </t>
  </si>
  <si>
    <t>9. Гордеевский р-н</t>
  </si>
  <si>
    <t>нет</t>
  </si>
  <si>
    <t>2. Дятьковский р-н</t>
  </si>
  <si>
    <t>4. г.Новозыбков</t>
  </si>
  <si>
    <t>3. г.Клинцы</t>
  </si>
  <si>
    <t>21. Навлинский р-н</t>
  </si>
  <si>
    <t>18. Комаричский р-н</t>
  </si>
  <si>
    <t>5. г.Сельцо</t>
  </si>
  <si>
    <t>6. Брасовский р-н</t>
  </si>
  <si>
    <t>13. Злынковский р-н</t>
  </si>
  <si>
    <t>7. Брянский р-н</t>
  </si>
  <si>
    <t>газета</t>
  </si>
  <si>
    <t>15. Клетнянский р-н</t>
  </si>
  <si>
    <t>8. Выгоничский р-н</t>
  </si>
  <si>
    <t>20. Мглинский р-н</t>
  </si>
  <si>
    <t>26. Севский р-н</t>
  </si>
  <si>
    <t>10. Дубровский р-н</t>
  </si>
  <si>
    <t>19. Красногорский р-н</t>
  </si>
  <si>
    <t>11. Жирятинский р-н</t>
  </si>
  <si>
    <t>12. Жуковский р-н</t>
  </si>
  <si>
    <t>14. Карачевский р-н</t>
  </si>
  <si>
    <t>23. Погарский р-н</t>
  </si>
  <si>
    <t>24. Почепский р-н</t>
  </si>
  <si>
    <t>16. Климовский р-н</t>
  </si>
  <si>
    <t>27. Стародубский р-н</t>
  </si>
  <si>
    <t>17. Клинцовский р-н</t>
  </si>
  <si>
    <t>29. Суражский р-н</t>
  </si>
  <si>
    <t>34. г.Фокино</t>
  </si>
  <si>
    <t>22. Новозыбковский р-н</t>
  </si>
  <si>
    <t>25. Рогнединский р-н</t>
  </si>
  <si>
    <t>не все</t>
  </si>
  <si>
    <t>31. Унечский р-н</t>
  </si>
  <si>
    <t>28. Суземский р-н</t>
  </si>
  <si>
    <t>30. Трубчевский р-н</t>
  </si>
  <si>
    <t>36. г.Стародуб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</si>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</sst>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_ ;[Red]\-#,##0.000\ "/>
    <numFmt numFmtId="166" formatCode="#,##0.0_ ;[Red]\-#,##0.0\ "/>
    <numFmt numFmtId="167" formatCode="_-* #,##0.0_р_._-;\-* #,##0.0_р_._-;_-* &quot;-&quot;??_р_._-;_-@_-"/>
    <numFmt numFmtId="168" formatCode="_-* #,##0_р_._-;\-* #,##0_р_._-;_-* &quot;-&quot;??_р_._-;_-@_-"/>
    <numFmt numFmtId="169" formatCode="0.0%"/>
    <numFmt numFmtId="170" formatCode="0.0_ ;[Red]\-0.0\ "/>
    <numFmt numFmtId="171" formatCode="#,##0.00_ ;[Red]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7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43" fontId="3" fillId="0" borderId="0" xfId="59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36" borderId="14" xfId="0" applyFont="1" applyFill="1" applyBorder="1" applyAlignment="1">
      <alignment/>
    </xf>
    <xf numFmtId="0" fontId="6" fillId="36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164" fontId="6" fillId="37" borderId="30" xfId="0" applyNumberFormat="1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164" fontId="6" fillId="37" borderId="32" xfId="0" applyNumberFormat="1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164" fontId="6" fillId="37" borderId="33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0" fillId="39" borderId="39" xfId="0" applyFont="1" applyFill="1" applyBorder="1" applyAlignment="1">
      <alignment horizontal="center"/>
    </xf>
    <xf numFmtId="0" fontId="10" fillId="39" borderId="31" xfId="0" applyFont="1" applyFill="1" applyBorder="1" applyAlignment="1">
      <alignment horizontal="center"/>
    </xf>
    <xf numFmtId="0" fontId="10" fillId="39" borderId="29" xfId="0" applyFont="1" applyFill="1" applyBorder="1" applyAlignment="1">
      <alignment horizontal="center"/>
    </xf>
    <xf numFmtId="0" fontId="10" fillId="39" borderId="30" xfId="0" applyFont="1" applyFill="1" applyBorder="1" applyAlignment="1">
      <alignment horizontal="center"/>
    </xf>
    <xf numFmtId="0" fontId="10" fillId="39" borderId="28" xfId="0" applyFont="1" applyFill="1" applyBorder="1" applyAlignment="1">
      <alignment horizontal="center"/>
    </xf>
    <xf numFmtId="9" fontId="4" fillId="39" borderId="29" xfId="0" applyNumberFormat="1" applyFont="1" applyFill="1" applyBorder="1" applyAlignment="1">
      <alignment horizontal="center"/>
    </xf>
    <xf numFmtId="0" fontId="10" fillId="39" borderId="32" xfId="0" applyFont="1" applyFill="1" applyBorder="1" applyAlignment="1">
      <alignment horizontal="center"/>
    </xf>
    <xf numFmtId="0" fontId="10" fillId="39" borderId="40" xfId="0" applyFont="1" applyFill="1" applyBorder="1" applyAlignment="1">
      <alignment horizontal="center"/>
    </xf>
    <xf numFmtId="0" fontId="10" fillId="39" borderId="41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164" fontId="2" fillId="0" borderId="14" xfId="59" applyNumberFormat="1" applyFont="1" applyFill="1" applyBorder="1" applyAlignment="1">
      <alignment horizontal="center"/>
    </xf>
    <xf numFmtId="167" fontId="2" fillId="0" borderId="43" xfId="59" applyNumberFormat="1" applyFont="1" applyFill="1" applyBorder="1" applyAlignment="1">
      <alignment horizontal="center"/>
    </xf>
    <xf numFmtId="167" fontId="2" fillId="0" borderId="43" xfId="59" applyNumberFormat="1" applyFont="1" applyFill="1" applyBorder="1" applyAlignment="1">
      <alignment/>
    </xf>
    <xf numFmtId="168" fontId="2" fillId="0" borderId="14" xfId="59" applyNumberFormat="1" applyFont="1" applyFill="1" applyBorder="1" applyAlignment="1">
      <alignment/>
    </xf>
    <xf numFmtId="168" fontId="2" fillId="0" borderId="17" xfId="59" applyNumberFormat="1" applyFont="1" applyFill="1" applyBorder="1" applyAlignment="1">
      <alignment/>
    </xf>
    <xf numFmtId="10" fontId="6" fillId="0" borderId="17" xfId="59" applyNumberFormat="1" applyFont="1" applyFill="1" applyBorder="1" applyAlignment="1">
      <alignment/>
    </xf>
    <xf numFmtId="166" fontId="2" fillId="0" borderId="44" xfId="59" applyNumberFormat="1" applyFont="1" applyFill="1" applyBorder="1" applyAlignment="1">
      <alignment/>
    </xf>
    <xf numFmtId="168" fontId="2" fillId="0" borderId="45" xfId="59" applyNumberFormat="1" applyFont="1" applyFill="1" applyBorder="1" applyAlignment="1">
      <alignment/>
    </xf>
    <xf numFmtId="169" fontId="2" fillId="0" borderId="17" xfId="55" applyNumberFormat="1" applyFont="1" applyFill="1" applyBorder="1" applyAlignment="1">
      <alignment/>
    </xf>
    <xf numFmtId="166" fontId="2" fillId="0" borderId="15" xfId="59" applyNumberFormat="1" applyFont="1" applyFill="1" applyBorder="1" applyAlignment="1">
      <alignment/>
    </xf>
    <xf numFmtId="1" fontId="2" fillId="0" borderId="14" xfId="59" applyNumberFormat="1" applyFont="1" applyFill="1" applyBorder="1" applyAlignment="1">
      <alignment/>
    </xf>
    <xf numFmtId="170" fontId="2" fillId="0" borderId="20" xfId="59" applyNumberFormat="1" applyFont="1" applyFill="1" applyBorder="1" applyAlignment="1">
      <alignment/>
    </xf>
    <xf numFmtId="170" fontId="2" fillId="0" borderId="17" xfId="59" applyNumberFormat="1" applyFont="1" applyFill="1" applyBorder="1" applyAlignment="1">
      <alignment/>
    </xf>
    <xf numFmtId="166" fontId="2" fillId="0" borderId="43" xfId="59" applyNumberFormat="1" applyFont="1" applyFill="1" applyBorder="1" applyAlignment="1">
      <alignment/>
    </xf>
    <xf numFmtId="166" fontId="6" fillId="0" borderId="44" xfId="59" applyNumberFormat="1" applyFont="1" applyFill="1" applyBorder="1" applyAlignment="1">
      <alignment/>
    </xf>
    <xf numFmtId="43" fontId="2" fillId="0" borderId="46" xfId="59" applyNumberFormat="1" applyFont="1" applyFill="1" applyBorder="1" applyAlignment="1">
      <alignment/>
    </xf>
    <xf numFmtId="43" fontId="2" fillId="0" borderId="17" xfId="59" applyNumberFormat="1" applyFont="1" applyFill="1" applyBorder="1" applyAlignment="1">
      <alignment/>
    </xf>
    <xf numFmtId="2" fontId="2" fillId="0" borderId="17" xfId="59" applyNumberFormat="1" applyFont="1" applyFill="1" applyBorder="1" applyAlignment="1">
      <alignment/>
    </xf>
    <xf numFmtId="166" fontId="2" fillId="0" borderId="46" xfId="59" applyNumberFormat="1" applyFont="1" applyFill="1" applyBorder="1" applyAlignment="1">
      <alignment/>
    </xf>
    <xf numFmtId="165" fontId="6" fillId="0" borderId="17" xfId="59" applyNumberFormat="1" applyFont="1" applyFill="1" applyBorder="1" applyAlignment="1">
      <alignment/>
    </xf>
    <xf numFmtId="167" fontId="6" fillId="0" borderId="15" xfId="59" applyNumberFormat="1" applyFont="1" applyFill="1" applyBorder="1" applyAlignment="1">
      <alignment/>
    </xf>
    <xf numFmtId="168" fontId="2" fillId="0" borderId="46" xfId="59" applyNumberFormat="1" applyFont="1" applyFill="1" applyBorder="1" applyAlignment="1">
      <alignment/>
    </xf>
    <xf numFmtId="168" fontId="2" fillId="0" borderId="14" xfId="59" applyNumberFormat="1" applyFont="1" applyFill="1" applyBorder="1" applyAlignment="1">
      <alignment horizontal="center"/>
    </xf>
    <xf numFmtId="168" fontId="6" fillId="0" borderId="43" xfId="59" applyNumberFormat="1" applyFont="1" applyFill="1" applyBorder="1" applyAlignment="1">
      <alignment horizontal="center"/>
    </xf>
    <xf numFmtId="167" fontId="2" fillId="0" borderId="44" xfId="59" applyNumberFormat="1" applyFont="1" applyFill="1" applyBorder="1" applyAlignment="1">
      <alignment/>
    </xf>
    <xf numFmtId="167" fontId="2" fillId="0" borderId="46" xfId="59" applyNumberFormat="1" applyFont="1" applyFill="1" applyBorder="1" applyAlignment="1">
      <alignment/>
    </xf>
    <xf numFmtId="168" fontId="2" fillId="0" borderId="47" xfId="59" applyNumberFormat="1" applyFont="1" applyFill="1" applyBorder="1" applyAlignment="1">
      <alignment horizontal="center"/>
    </xf>
    <xf numFmtId="167" fontId="6" fillId="0" borderId="43" xfId="59" applyNumberFormat="1" applyFont="1" applyFill="1" applyBorder="1" applyAlignment="1">
      <alignment horizontal="center"/>
    </xf>
    <xf numFmtId="166" fontId="6" fillId="0" borderId="48" xfId="59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1" fontId="2" fillId="0" borderId="14" xfId="59" applyNumberFormat="1" applyFont="1" applyFill="1" applyBorder="1" applyAlignment="1">
      <alignment horizontal="center"/>
    </xf>
    <xf numFmtId="167" fontId="2" fillId="0" borderId="14" xfId="59" applyNumberFormat="1" applyFont="1" applyFill="1" applyBorder="1" applyAlignment="1">
      <alignment/>
    </xf>
    <xf numFmtId="168" fontId="2" fillId="0" borderId="20" xfId="59" applyNumberFormat="1" applyFont="1" applyFill="1" applyBorder="1" applyAlignment="1">
      <alignment horizontal="center"/>
    </xf>
    <xf numFmtId="170" fontId="2" fillId="0" borderId="43" xfId="59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5" xfId="0" applyFont="1" applyFill="1" applyBorder="1" applyAlignment="1">
      <alignment/>
    </xf>
    <xf numFmtId="0" fontId="6" fillId="39" borderId="49" xfId="0" applyFont="1" applyFill="1" applyBorder="1" applyAlignment="1" applyProtection="1">
      <alignment/>
      <protection/>
    </xf>
    <xf numFmtId="168" fontId="6" fillId="39" borderId="40" xfId="59" applyNumberFormat="1" applyFont="1" applyFill="1" applyBorder="1" applyAlignment="1">
      <alignment horizontal="center"/>
    </xf>
    <xf numFmtId="168" fontId="6" fillId="39" borderId="50" xfId="59" applyNumberFormat="1" applyFont="1" applyFill="1" applyBorder="1" applyAlignment="1">
      <alignment horizontal="center"/>
    </xf>
    <xf numFmtId="168" fontId="6" fillId="39" borderId="51" xfId="59" applyNumberFormat="1" applyFont="1" applyFill="1" applyBorder="1" applyAlignment="1">
      <alignment horizontal="center"/>
    </xf>
    <xf numFmtId="168" fontId="6" fillId="39" borderId="52" xfId="59" applyNumberFormat="1" applyFont="1" applyFill="1" applyBorder="1" applyAlignment="1">
      <alignment horizontal="center"/>
    </xf>
    <xf numFmtId="168" fontId="6" fillId="39" borderId="49" xfId="59" applyNumberFormat="1" applyFont="1" applyFill="1" applyBorder="1" applyAlignment="1">
      <alignment horizontal="center"/>
    </xf>
    <xf numFmtId="168" fontId="6" fillId="39" borderId="53" xfId="59" applyNumberFormat="1" applyFont="1" applyFill="1" applyBorder="1" applyAlignment="1">
      <alignment horizontal="center"/>
    </xf>
    <xf numFmtId="43" fontId="6" fillId="39" borderId="40" xfId="59" applyNumberFormat="1" applyFont="1" applyFill="1" applyBorder="1" applyAlignment="1">
      <alignment horizontal="center"/>
    </xf>
    <xf numFmtId="43" fontId="6" fillId="39" borderId="50" xfId="59" applyNumberFormat="1" applyFont="1" applyFill="1" applyBorder="1" applyAlignment="1">
      <alignment horizontal="center"/>
    </xf>
    <xf numFmtId="167" fontId="6" fillId="39" borderId="50" xfId="59" applyNumberFormat="1" applyFont="1" applyFill="1" applyBorder="1" applyAlignment="1">
      <alignment horizontal="center"/>
    </xf>
    <xf numFmtId="167" fontId="6" fillId="39" borderId="54" xfId="59" applyNumberFormat="1" applyFont="1" applyFill="1" applyBorder="1" applyAlignment="1">
      <alignment horizontal="center"/>
    </xf>
    <xf numFmtId="171" fontId="2" fillId="0" borderId="55" xfId="59" applyNumberFormat="1" applyFont="1" applyFill="1" applyBorder="1" applyAlignment="1">
      <alignment/>
    </xf>
    <xf numFmtId="0" fontId="47" fillId="0" borderId="0" xfId="0" applyFont="1" applyAlignment="1">
      <alignment/>
    </xf>
    <xf numFmtId="164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38" borderId="56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5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5"/>
  <sheetViews>
    <sheetView tabSelected="1" view="pageBreakPreview" zoomScale="70" zoomScaleNormal="80" zoomScaleSheetLayoutView="70" zoomScalePageLayoutView="0" workbookViewId="0" topLeftCell="A1">
      <pane xSplit="1" ySplit="9" topLeftCell="B10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H6" sqref="H6"/>
    </sheetView>
  </sheetViews>
  <sheetFormatPr defaultColWidth="9.00390625" defaultRowHeight="12.75"/>
  <cols>
    <col min="1" max="1" width="21.375" style="0" customWidth="1"/>
    <col min="2" max="2" width="26.125" style="0" customWidth="1"/>
    <col min="3" max="3" width="17.875" style="0" customWidth="1"/>
    <col min="4" max="4" width="18.125" style="0" customWidth="1"/>
    <col min="5" max="7" width="25.00390625" style="0" customWidth="1"/>
    <col min="8" max="8" width="18.00390625" style="0" customWidth="1"/>
    <col min="9" max="9" width="18.125" style="0" customWidth="1"/>
    <col min="10" max="11" width="22.125" style="0" customWidth="1"/>
    <col min="12" max="12" width="25.25390625" style="0" customWidth="1"/>
    <col min="13" max="13" width="16.625" style="0" customWidth="1"/>
    <col min="14" max="14" width="17.625" style="0" customWidth="1"/>
    <col min="15" max="15" width="25.25390625" style="0" customWidth="1"/>
    <col min="16" max="16" width="19.375" style="0" customWidth="1"/>
    <col min="17" max="17" width="19.875" style="0" customWidth="1"/>
    <col min="18" max="21" width="21.125" style="0" customWidth="1"/>
    <col min="22" max="23" width="25.625" style="0" customWidth="1"/>
    <col min="24" max="25" width="18.25390625" style="0" customWidth="1"/>
    <col min="26" max="26" width="20.25390625" style="0" customWidth="1"/>
    <col min="27" max="27" width="21.25390625" style="0" customWidth="1"/>
    <col min="28" max="28" width="18.875" style="0" customWidth="1"/>
    <col min="29" max="29" width="15.625" style="0" customWidth="1"/>
    <col min="30" max="30" width="15.875" style="0" customWidth="1"/>
    <col min="31" max="31" width="20.00390625" style="0" customWidth="1"/>
    <col min="32" max="32" width="18.75390625" style="0" customWidth="1"/>
    <col min="33" max="33" width="20.625" style="0" customWidth="1"/>
    <col min="34" max="34" width="18.625" style="0" customWidth="1"/>
    <col min="35" max="35" width="15.25390625" style="0" customWidth="1"/>
    <col min="36" max="36" width="22.25390625" style="0" customWidth="1"/>
    <col min="37" max="37" width="24.875" style="0" customWidth="1"/>
    <col min="38" max="39" width="14.625" style="0" customWidth="1"/>
    <col min="40" max="40" width="20.25390625" style="0" customWidth="1"/>
    <col min="41" max="41" width="21.25390625" style="0" customWidth="1"/>
    <col min="42" max="42" width="18.875" style="0" customWidth="1"/>
    <col min="43" max="43" width="15.625" style="0" customWidth="1"/>
    <col min="44" max="44" width="15.875" style="0" customWidth="1"/>
    <col min="45" max="45" width="18.25390625" style="0" customWidth="1"/>
    <col min="46" max="47" width="11.375" style="0" customWidth="1"/>
    <col min="48" max="48" width="15.75390625" style="0" customWidth="1"/>
    <col min="49" max="49" width="17.00390625" style="0" customWidth="1"/>
    <col min="50" max="50" width="14.375" style="0" customWidth="1"/>
    <col min="51" max="52" width="12.25390625" style="0" customWidth="1"/>
    <col min="53" max="53" width="12.875" style="0" customWidth="1"/>
  </cols>
  <sheetData>
    <row r="1" spans="5:51" s="1" customFormat="1" ht="17.25" thickBot="1">
      <c r="E1" s="2" t="s">
        <v>0</v>
      </c>
      <c r="F1" s="3"/>
      <c r="O1" s="4"/>
      <c r="AE1" s="4"/>
      <c r="AF1" s="4"/>
      <c r="AG1" s="4"/>
      <c r="AL1" s="5"/>
      <c r="AM1" s="5"/>
      <c r="AS1" s="2"/>
      <c r="AT1" s="6"/>
      <c r="AW1" s="2"/>
      <c r="AX1" s="2"/>
      <c r="AY1" s="6"/>
    </row>
    <row r="2" ht="12.75" customHeight="1" hidden="1"/>
    <row r="3" ht="13.5" hidden="1" thickBot="1"/>
    <row r="4" spans="1:53" ht="70.5" customHeight="1" thickTop="1">
      <c r="A4" s="122" t="s">
        <v>1</v>
      </c>
      <c r="B4" s="125" t="s">
        <v>2</v>
      </c>
      <c r="C4" s="126"/>
      <c r="D4" s="127"/>
      <c r="E4" s="116"/>
      <c r="F4" s="117"/>
      <c r="G4" s="117"/>
      <c r="H4" s="117"/>
      <c r="I4" s="118"/>
      <c r="J4" s="119"/>
      <c r="K4" s="120"/>
      <c r="L4" s="120"/>
      <c r="M4" s="120"/>
      <c r="N4" s="120"/>
      <c r="O4" s="7"/>
      <c r="P4" s="8"/>
      <c r="Q4" s="9"/>
      <c r="R4" s="117"/>
      <c r="S4" s="117"/>
      <c r="T4" s="117"/>
      <c r="U4" s="118"/>
      <c r="V4" s="116"/>
      <c r="W4" s="117"/>
      <c r="X4" s="117"/>
      <c r="Y4" s="118"/>
      <c r="Z4" s="116"/>
      <c r="AA4" s="117"/>
      <c r="AB4" s="117"/>
      <c r="AC4" s="117"/>
      <c r="AD4" s="118"/>
      <c r="AE4" s="117"/>
      <c r="AF4" s="117"/>
      <c r="AG4" s="117"/>
      <c r="AH4" s="117"/>
      <c r="AI4" s="117"/>
      <c r="AJ4" s="119"/>
      <c r="AK4" s="120"/>
      <c r="AL4" s="120"/>
      <c r="AM4" s="120"/>
      <c r="AN4" s="116"/>
      <c r="AO4" s="117"/>
      <c r="AP4" s="117"/>
      <c r="AQ4" s="117"/>
      <c r="AR4" s="118"/>
      <c r="AS4" s="116"/>
      <c r="AT4" s="117"/>
      <c r="AU4" s="118"/>
      <c r="AV4" s="10"/>
      <c r="AW4" s="120"/>
      <c r="AX4" s="120"/>
      <c r="AY4" s="120"/>
      <c r="AZ4" s="121"/>
      <c r="BA4" s="113" t="s">
        <v>3</v>
      </c>
    </row>
    <row r="5" spans="1:53" ht="12.75">
      <c r="A5" s="123"/>
      <c r="B5" s="11" t="s">
        <v>4</v>
      </c>
      <c r="C5" s="12"/>
      <c r="D5" s="13"/>
      <c r="E5" s="14"/>
      <c r="F5" s="15"/>
      <c r="G5" s="16" t="s">
        <v>5</v>
      </c>
      <c r="H5" s="12"/>
      <c r="I5" s="13"/>
      <c r="J5" s="128"/>
      <c r="K5" s="112"/>
      <c r="L5" s="16" t="s">
        <v>6</v>
      </c>
      <c r="M5" s="12"/>
      <c r="N5" s="17"/>
      <c r="O5" s="11" t="s">
        <v>7</v>
      </c>
      <c r="P5" s="12"/>
      <c r="Q5" s="13"/>
      <c r="R5" s="16" t="s">
        <v>8</v>
      </c>
      <c r="S5" s="18"/>
      <c r="T5" s="12"/>
      <c r="U5" s="13"/>
      <c r="V5" s="14"/>
      <c r="W5" s="16" t="s">
        <v>9</v>
      </c>
      <c r="X5" s="12"/>
      <c r="Y5" s="13"/>
      <c r="Z5" s="111"/>
      <c r="AA5" s="112"/>
      <c r="AB5" s="16" t="s">
        <v>10</v>
      </c>
      <c r="AC5" s="12"/>
      <c r="AD5" s="13"/>
      <c r="AE5" s="15"/>
      <c r="AF5" s="15"/>
      <c r="AG5" s="16" t="s">
        <v>11</v>
      </c>
      <c r="AH5" s="12"/>
      <c r="AI5" s="17"/>
      <c r="AJ5" s="19"/>
      <c r="AK5" s="16" t="s">
        <v>12</v>
      </c>
      <c r="AL5" s="12"/>
      <c r="AM5" s="17"/>
      <c r="AN5" s="111"/>
      <c r="AO5" s="112"/>
      <c r="AP5" s="16" t="s">
        <v>13</v>
      </c>
      <c r="AQ5" s="12"/>
      <c r="AR5" s="13"/>
      <c r="AS5" s="11" t="s">
        <v>14</v>
      </c>
      <c r="AT5" s="12"/>
      <c r="AU5" s="13"/>
      <c r="AV5" s="20"/>
      <c r="AW5" s="21"/>
      <c r="AX5" s="11" t="s">
        <v>15</v>
      </c>
      <c r="AY5" s="12"/>
      <c r="AZ5" s="13"/>
      <c r="BA5" s="114"/>
    </row>
    <row r="6" spans="1:53" ht="173.25" customHeight="1" thickBot="1">
      <c r="A6" s="123"/>
      <c r="B6" s="22" t="s">
        <v>16</v>
      </c>
      <c r="C6" s="23" t="s">
        <v>17</v>
      </c>
      <c r="D6" s="24" t="s">
        <v>3</v>
      </c>
      <c r="E6" s="25" t="s">
        <v>18</v>
      </c>
      <c r="F6" s="25" t="s">
        <v>19</v>
      </c>
      <c r="G6" s="25" t="s">
        <v>20</v>
      </c>
      <c r="H6" s="23" t="s">
        <v>21</v>
      </c>
      <c r="I6" s="24" t="s">
        <v>3</v>
      </c>
      <c r="J6" s="26" t="s">
        <v>22</v>
      </c>
      <c r="K6" s="25" t="s">
        <v>23</v>
      </c>
      <c r="L6" s="25" t="s">
        <v>24</v>
      </c>
      <c r="M6" s="23" t="s">
        <v>17</v>
      </c>
      <c r="N6" s="27" t="s">
        <v>3</v>
      </c>
      <c r="O6" s="22" t="s">
        <v>25</v>
      </c>
      <c r="P6" s="23" t="s">
        <v>17</v>
      </c>
      <c r="Q6" s="24" t="s">
        <v>3</v>
      </c>
      <c r="R6" s="26" t="s">
        <v>26</v>
      </c>
      <c r="S6" s="25" t="s">
        <v>27</v>
      </c>
      <c r="T6" s="23" t="s">
        <v>17</v>
      </c>
      <c r="U6" s="24" t="s">
        <v>3</v>
      </c>
      <c r="V6" s="22" t="s">
        <v>28</v>
      </c>
      <c r="W6" s="25" t="s">
        <v>29</v>
      </c>
      <c r="X6" s="23" t="s">
        <v>17</v>
      </c>
      <c r="Y6" s="24" t="s">
        <v>3</v>
      </c>
      <c r="Z6" s="22" t="s">
        <v>30</v>
      </c>
      <c r="AA6" s="22" t="s">
        <v>31</v>
      </c>
      <c r="AB6" s="25" t="s">
        <v>32</v>
      </c>
      <c r="AC6" s="23" t="s">
        <v>17</v>
      </c>
      <c r="AD6" s="24" t="s">
        <v>3</v>
      </c>
      <c r="AE6" s="25" t="s">
        <v>33</v>
      </c>
      <c r="AF6" s="26" t="s">
        <v>34</v>
      </c>
      <c r="AG6" s="25" t="s">
        <v>35</v>
      </c>
      <c r="AH6" s="23" t="s">
        <v>17</v>
      </c>
      <c r="AI6" s="27" t="s">
        <v>3</v>
      </c>
      <c r="AJ6" s="22" t="s">
        <v>36</v>
      </c>
      <c r="AK6" s="25" t="s">
        <v>37</v>
      </c>
      <c r="AL6" s="23" t="s">
        <v>17</v>
      </c>
      <c r="AM6" s="27" t="s">
        <v>3</v>
      </c>
      <c r="AN6" s="22" t="s">
        <v>38</v>
      </c>
      <c r="AO6" s="22" t="s">
        <v>39</v>
      </c>
      <c r="AP6" s="25" t="s">
        <v>40</v>
      </c>
      <c r="AQ6" s="23" t="s">
        <v>17</v>
      </c>
      <c r="AR6" s="27" t="s">
        <v>3</v>
      </c>
      <c r="AS6" s="22" t="s">
        <v>41</v>
      </c>
      <c r="AT6" s="23" t="s">
        <v>17</v>
      </c>
      <c r="AU6" s="24" t="s">
        <v>3</v>
      </c>
      <c r="AV6" s="28" t="s">
        <v>42</v>
      </c>
      <c r="AW6" s="29" t="s">
        <v>43</v>
      </c>
      <c r="AX6" s="26" t="s">
        <v>44</v>
      </c>
      <c r="AY6" s="23" t="s">
        <v>17</v>
      </c>
      <c r="AZ6" s="24" t="s">
        <v>3</v>
      </c>
      <c r="BA6" s="115"/>
    </row>
    <row r="7" spans="1:53" ht="27" thickBot="1" thickTop="1">
      <c r="A7" s="124"/>
      <c r="B7" s="30" t="s">
        <v>45</v>
      </c>
      <c r="C7" s="31">
        <f>3</f>
        <v>3</v>
      </c>
      <c r="D7" s="32">
        <v>3</v>
      </c>
      <c r="E7" s="33" t="s">
        <v>46</v>
      </c>
      <c r="F7" s="31" t="s">
        <v>47</v>
      </c>
      <c r="G7" s="31" t="s">
        <v>48</v>
      </c>
      <c r="H7" s="31" t="s">
        <v>49</v>
      </c>
      <c r="I7" s="32">
        <v>1</v>
      </c>
      <c r="J7" s="30" t="s">
        <v>45</v>
      </c>
      <c r="K7" s="31" t="s">
        <v>50</v>
      </c>
      <c r="L7" s="31" t="s">
        <v>51</v>
      </c>
      <c r="M7" s="31" t="s">
        <v>52</v>
      </c>
      <c r="N7" s="34">
        <v>1</v>
      </c>
      <c r="O7" s="30" t="s">
        <v>45</v>
      </c>
      <c r="P7" s="31" t="s">
        <v>53</v>
      </c>
      <c r="Q7" s="32">
        <v>1</v>
      </c>
      <c r="R7" s="30" t="s">
        <v>54</v>
      </c>
      <c r="S7" s="31" t="s">
        <v>55</v>
      </c>
      <c r="T7" s="31">
        <v>0</v>
      </c>
      <c r="U7" s="35">
        <v>1</v>
      </c>
      <c r="V7" s="33" t="s">
        <v>45</v>
      </c>
      <c r="W7" s="31" t="s">
        <v>56</v>
      </c>
      <c r="X7" s="31">
        <v>0</v>
      </c>
      <c r="Y7" s="35">
        <v>1</v>
      </c>
      <c r="Z7" s="33" t="s">
        <v>45</v>
      </c>
      <c r="AA7" s="31" t="s">
        <v>50</v>
      </c>
      <c r="AB7" s="31" t="s">
        <v>57</v>
      </c>
      <c r="AC7" s="31" t="s">
        <v>58</v>
      </c>
      <c r="AD7" s="35">
        <v>1</v>
      </c>
      <c r="AE7" s="31" t="s">
        <v>50</v>
      </c>
      <c r="AF7" s="30" t="s">
        <v>45</v>
      </c>
      <c r="AG7" s="31" t="s">
        <v>59</v>
      </c>
      <c r="AH7" s="31" t="s">
        <v>60</v>
      </c>
      <c r="AI7" s="34">
        <v>1</v>
      </c>
      <c r="AJ7" s="33" t="s">
        <v>45</v>
      </c>
      <c r="AK7" s="31" t="s">
        <v>61</v>
      </c>
      <c r="AL7" s="31">
        <v>0</v>
      </c>
      <c r="AM7" s="36">
        <v>1</v>
      </c>
      <c r="AN7" s="33" t="s">
        <v>45</v>
      </c>
      <c r="AO7" s="31" t="s">
        <v>50</v>
      </c>
      <c r="AP7" s="31" t="s">
        <v>62</v>
      </c>
      <c r="AQ7" s="31">
        <v>2</v>
      </c>
      <c r="AR7" s="35">
        <v>1</v>
      </c>
      <c r="AS7" s="33" t="s">
        <v>63</v>
      </c>
      <c r="AT7" s="31" t="s">
        <v>64</v>
      </c>
      <c r="AU7" s="32">
        <v>1</v>
      </c>
      <c r="AV7" s="30" t="s">
        <v>65</v>
      </c>
      <c r="AW7" s="30" t="s">
        <v>65</v>
      </c>
      <c r="AX7" s="33" t="s">
        <v>65</v>
      </c>
      <c r="AY7" s="31" t="s">
        <v>64</v>
      </c>
      <c r="AZ7" s="32">
        <v>1</v>
      </c>
      <c r="BA7" s="37"/>
    </row>
    <row r="8" spans="1:53" ht="15" thickBot="1" thickTop="1">
      <c r="A8" s="38"/>
      <c r="B8" s="39"/>
      <c r="C8" s="40"/>
      <c r="D8" s="41"/>
      <c r="E8" s="42">
        <v>317</v>
      </c>
      <c r="F8" s="43" t="s">
        <v>66</v>
      </c>
      <c r="G8" s="44"/>
      <c r="H8" s="40"/>
      <c r="I8" s="41"/>
      <c r="L8" s="44"/>
      <c r="O8" s="39"/>
      <c r="P8" s="40"/>
      <c r="Q8" s="41"/>
      <c r="R8" s="40" t="s">
        <v>67</v>
      </c>
      <c r="S8" s="44"/>
      <c r="T8" s="40"/>
      <c r="U8" s="41"/>
      <c r="V8" s="45" t="s">
        <v>68</v>
      </c>
      <c r="W8" s="44"/>
      <c r="X8" s="40"/>
      <c r="Y8" s="41"/>
      <c r="Z8" s="45"/>
      <c r="AA8" s="40"/>
      <c r="AB8" s="40"/>
      <c r="AC8" s="40"/>
      <c r="AD8" s="41"/>
      <c r="AG8" s="44"/>
      <c r="AJ8" s="45"/>
      <c r="AK8" s="40"/>
      <c r="AL8" s="40"/>
      <c r="AM8" s="40"/>
      <c r="AN8" s="45"/>
      <c r="AO8" s="40"/>
      <c r="AP8" s="40"/>
      <c r="AQ8" s="40"/>
      <c r="AR8" s="41"/>
      <c r="AS8" s="45"/>
      <c r="AT8" s="40"/>
      <c r="AU8" s="41"/>
      <c r="AV8" s="46"/>
      <c r="AW8" s="47"/>
      <c r="AX8" s="40"/>
      <c r="AY8" s="40"/>
      <c r="AZ8" s="41"/>
      <c r="BA8" s="48"/>
    </row>
    <row r="9" spans="1:53" ht="15.75" thickBot="1" thickTop="1">
      <c r="A9" s="49"/>
      <c r="B9" s="50"/>
      <c r="C9" s="51"/>
      <c r="D9" s="52"/>
      <c r="E9" s="50"/>
      <c r="F9" s="51"/>
      <c r="G9" s="54"/>
      <c r="H9" s="51"/>
      <c r="I9" s="52"/>
      <c r="J9" s="53" t="s">
        <v>69</v>
      </c>
      <c r="K9" s="53" t="s">
        <v>70</v>
      </c>
      <c r="L9" s="51"/>
      <c r="M9" s="51"/>
      <c r="N9" s="55"/>
      <c r="O9" s="50"/>
      <c r="P9" s="51"/>
      <c r="Q9" s="52"/>
      <c r="R9" s="51"/>
      <c r="S9" s="51"/>
      <c r="T9" s="51"/>
      <c r="U9" s="52"/>
      <c r="V9" s="50"/>
      <c r="W9" s="51"/>
      <c r="X9" s="51"/>
      <c r="Y9" s="52"/>
      <c r="Z9" s="50"/>
      <c r="AA9" s="51"/>
      <c r="AB9" s="51"/>
      <c r="AC9" s="51"/>
      <c r="AD9" s="52"/>
      <c r="AE9" s="53" t="s">
        <v>71</v>
      </c>
      <c r="AF9" s="53" t="s">
        <v>72</v>
      </c>
      <c r="AG9" s="51"/>
      <c r="AH9" s="51"/>
      <c r="AI9" s="55"/>
      <c r="AJ9" s="50"/>
      <c r="AK9" s="51"/>
      <c r="AL9" s="51"/>
      <c r="AM9" s="55"/>
      <c r="AN9" s="50"/>
      <c r="AO9" s="51"/>
      <c r="AP9" s="51"/>
      <c r="AQ9" s="51"/>
      <c r="AR9" s="52"/>
      <c r="AS9" s="50"/>
      <c r="AT9" s="51"/>
      <c r="AU9" s="52"/>
      <c r="AV9" s="56"/>
      <c r="AW9" s="53"/>
      <c r="AX9" s="50"/>
      <c r="AY9" s="51"/>
      <c r="AZ9" s="52"/>
      <c r="BA9" s="57"/>
    </row>
    <row r="10" spans="1:53" ht="13.5" thickTop="1">
      <c r="A10" s="58" t="s">
        <v>73</v>
      </c>
      <c r="B10" s="59" t="s">
        <v>64</v>
      </c>
      <c r="C10" s="60">
        <f>IF(B10="да",3,0)</f>
        <v>3</v>
      </c>
      <c r="D10" s="61">
        <f>C10</f>
        <v>3</v>
      </c>
      <c r="E10" s="62">
        <v>6581653607.85</v>
      </c>
      <c r="F10" s="63">
        <v>1119483416.2</v>
      </c>
      <c r="G10" s="64">
        <f>F10/E10</f>
        <v>0.17009151239208056</v>
      </c>
      <c r="H10" s="61">
        <f>IF(G10&gt;90%,1.5,IF(G10&gt;=80%,1,0))</f>
        <v>0</v>
      </c>
      <c r="I10" s="65">
        <f>H10</f>
        <v>0</v>
      </c>
      <c r="J10" s="63">
        <v>4000049035</v>
      </c>
      <c r="K10" s="66">
        <v>3509944048.65</v>
      </c>
      <c r="L10" s="67">
        <f>K10/J10</f>
        <v>0.8774752554127128</v>
      </c>
      <c r="M10" s="61">
        <f>IF(L10&gt;=100%,1,0)</f>
        <v>0</v>
      </c>
      <c r="N10" s="68">
        <f>M10</f>
        <v>0</v>
      </c>
      <c r="O10" s="69">
        <v>6</v>
      </c>
      <c r="P10" s="61">
        <f>IF(O10&lt;=4,1,0)</f>
        <v>0</v>
      </c>
      <c r="Q10" s="65">
        <f>P10</f>
        <v>0</v>
      </c>
      <c r="R10" s="70">
        <v>3182286.93</v>
      </c>
      <c r="S10" s="71">
        <f>R10</f>
        <v>3182286.93</v>
      </c>
      <c r="T10" s="72">
        <f>IF(S10=0,1,0)</f>
        <v>0</v>
      </c>
      <c r="U10" s="73">
        <f>T10</f>
        <v>0</v>
      </c>
      <c r="V10" s="71"/>
      <c r="W10" s="71">
        <f>V10</f>
        <v>0</v>
      </c>
      <c r="X10" s="72">
        <f>IF(W10=0,1,0)</f>
        <v>1</v>
      </c>
      <c r="Y10" s="73">
        <f>X10</f>
        <v>1</v>
      </c>
      <c r="Z10" s="74">
        <v>320758.79</v>
      </c>
      <c r="AA10" s="75">
        <v>315756.95</v>
      </c>
      <c r="AB10" s="76">
        <f>AA10/Z10</f>
        <v>0.9844062262487024</v>
      </c>
      <c r="AC10" s="72">
        <f>IF(AB10&lt;1,1,0)</f>
        <v>1</v>
      </c>
      <c r="AD10" s="73">
        <f>AC10</f>
        <v>1</v>
      </c>
      <c r="AE10" s="63">
        <v>3348857085.86</v>
      </c>
      <c r="AF10" s="63">
        <f aca="true" t="shared" si="0" ref="AF10:AF42">K10</f>
        <v>3509944048.65</v>
      </c>
      <c r="AG10" s="76">
        <f>AF10/AE10</f>
        <v>1.0481020714410785</v>
      </c>
      <c r="AH10" s="61">
        <f aca="true" t="shared" si="1" ref="AH10:AH42">IF(AG10&gt;$AG$43,1.5,IF(AG10&lt;=100%,0,1))</f>
        <v>1</v>
      </c>
      <c r="AI10" s="65">
        <f>AH10</f>
        <v>1</v>
      </c>
      <c r="AJ10" s="77"/>
      <c r="AK10" s="78">
        <f>AJ10</f>
        <v>0</v>
      </c>
      <c r="AL10" s="72">
        <f>IF(AK10=0,1,0)</f>
        <v>1</v>
      </c>
      <c r="AM10" s="79">
        <f>AL10</f>
        <v>1</v>
      </c>
      <c r="AN10" s="80"/>
      <c r="AO10" s="63">
        <v>1</v>
      </c>
      <c r="AP10" s="76">
        <f>AO10+AN10</f>
        <v>1</v>
      </c>
      <c r="AQ10" s="72">
        <f aca="true" t="shared" si="2" ref="AQ10:AR29">AP10</f>
        <v>1</v>
      </c>
      <c r="AR10" s="73">
        <f t="shared" si="2"/>
        <v>1</v>
      </c>
      <c r="AS10" s="81" t="s">
        <v>64</v>
      </c>
      <c r="AT10" s="82">
        <f>IF(AS10="да",1,0)</f>
        <v>1</v>
      </c>
      <c r="AU10" s="83">
        <f>AT10</f>
        <v>1</v>
      </c>
      <c r="AV10" s="84" t="s">
        <v>64</v>
      </c>
      <c r="AW10" s="85" t="s">
        <v>64</v>
      </c>
      <c r="AX10" s="85" t="s">
        <v>64</v>
      </c>
      <c r="AY10" s="86">
        <f>IF(AND(AV10="да",AW10="да",AX10="да"),1,0)</f>
        <v>1</v>
      </c>
      <c r="AZ10" s="83">
        <f>AY10</f>
        <v>1</v>
      </c>
      <c r="BA10" s="87">
        <f>D10+I10+N10+Q10+U10+Y10+AD10+AI10+AM10+AR10+AU10+AZ10</f>
        <v>10</v>
      </c>
    </row>
    <row r="11" spans="1:53" ht="12.75">
      <c r="A11" s="89" t="s">
        <v>76</v>
      </c>
      <c r="B11" s="90" t="s">
        <v>64</v>
      </c>
      <c r="C11" s="60">
        <f aca="true" t="shared" si="3" ref="C11:C42">IF(B11="да",3,0)</f>
        <v>3</v>
      </c>
      <c r="D11" s="61">
        <f aca="true" t="shared" si="4" ref="D11:D42">C11</f>
        <v>3</v>
      </c>
      <c r="E11" s="62">
        <v>656985988.34</v>
      </c>
      <c r="F11" s="63">
        <v>591707310.34</v>
      </c>
      <c r="G11" s="64">
        <f>F11/E11</f>
        <v>0.9006391625414433</v>
      </c>
      <c r="H11" s="61">
        <f aca="true" t="shared" si="5" ref="H11:H42">IF(G11&gt;90%,1.5,IF(G11&gt;=80%,1,0))</f>
        <v>1.5</v>
      </c>
      <c r="I11" s="65">
        <f aca="true" t="shared" si="6" ref="I11:I42">H11</f>
        <v>1.5</v>
      </c>
      <c r="J11" s="63">
        <v>364713705.09</v>
      </c>
      <c r="K11" s="66">
        <v>365285826.67</v>
      </c>
      <c r="L11" s="67">
        <f aca="true" t="shared" si="7" ref="L11:L42">K11/J11</f>
        <v>1.0015686868138363</v>
      </c>
      <c r="M11" s="61">
        <f aca="true" t="shared" si="8" ref="M11:M42">IF(L11&gt;=100%,1,0)</f>
        <v>1</v>
      </c>
      <c r="N11" s="68">
        <f aca="true" t="shared" si="9" ref="N11:N42">M11</f>
        <v>1</v>
      </c>
      <c r="O11" s="69">
        <v>7</v>
      </c>
      <c r="P11" s="61">
        <f aca="true" t="shared" si="10" ref="P11:P42">IF(O11&lt;=4,1,0)</f>
        <v>0</v>
      </c>
      <c r="Q11" s="65">
        <f aca="true" t="shared" si="11" ref="Q11:Q42">P11</f>
        <v>0</v>
      </c>
      <c r="R11" s="70"/>
      <c r="S11" s="71">
        <f aca="true" t="shared" si="12" ref="S11:S42">R11</f>
        <v>0</v>
      </c>
      <c r="T11" s="72">
        <f aca="true" t="shared" si="13" ref="T11:T42">IF(S11=0,1,0)</f>
        <v>1</v>
      </c>
      <c r="U11" s="73">
        <f aca="true" t="shared" si="14" ref="U11:U42">T11</f>
        <v>1</v>
      </c>
      <c r="V11" s="71"/>
      <c r="W11" s="71">
        <f aca="true" t="shared" si="15" ref="W11:W42">V11</f>
        <v>0</v>
      </c>
      <c r="X11" s="72">
        <f aca="true" t="shared" si="16" ref="X11:X42">IF(W11=0,1,0)</f>
        <v>1</v>
      </c>
      <c r="Y11" s="73">
        <f aca="true" t="shared" si="17" ref="Y11:Y42">X11</f>
        <v>1</v>
      </c>
      <c r="Z11" s="74">
        <v>15908.84</v>
      </c>
      <c r="AA11" s="75">
        <v>45630.49</v>
      </c>
      <c r="AB11" s="76">
        <f aca="true" t="shared" si="18" ref="AB11:AB42">AA11/Z11</f>
        <v>2.868247464931447</v>
      </c>
      <c r="AC11" s="72">
        <f aca="true" t="shared" si="19" ref="AC11:AC42">IF(AB11&lt;1,1,0)</f>
        <v>0</v>
      </c>
      <c r="AD11" s="73">
        <f aca="true" t="shared" si="20" ref="AD11:AD42">AC11</f>
        <v>0</v>
      </c>
      <c r="AE11" s="63">
        <v>322822321.7</v>
      </c>
      <c r="AF11" s="63">
        <f t="shared" si="0"/>
        <v>365285826.67</v>
      </c>
      <c r="AG11" s="76">
        <f aca="true" t="shared" si="21" ref="AG11:AG42">AF11/AE11</f>
        <v>1.1315383172588094</v>
      </c>
      <c r="AH11" s="61">
        <f t="shared" si="1"/>
        <v>1.5</v>
      </c>
      <c r="AI11" s="65">
        <f aca="true" t="shared" si="22" ref="AI11:AI43">AH11</f>
        <v>1.5</v>
      </c>
      <c r="AJ11" s="77"/>
      <c r="AK11" s="78">
        <f aca="true" t="shared" si="23" ref="AK11:AK42">AJ11</f>
        <v>0</v>
      </c>
      <c r="AL11" s="72">
        <f aca="true" t="shared" si="24" ref="AL11:AL42">IF(AK11=0,1,0)</f>
        <v>1</v>
      </c>
      <c r="AM11" s="79">
        <f aca="true" t="shared" si="25" ref="AM11:AM42">AL11</f>
        <v>1</v>
      </c>
      <c r="AN11" s="80"/>
      <c r="AO11" s="63">
        <v>1</v>
      </c>
      <c r="AP11" s="76">
        <f aca="true" t="shared" si="26" ref="AP11:AP42">AO11+AN11</f>
        <v>1</v>
      </c>
      <c r="AQ11" s="72">
        <f t="shared" si="2"/>
        <v>1</v>
      </c>
      <c r="AR11" s="73">
        <f t="shared" si="2"/>
        <v>1</v>
      </c>
      <c r="AS11" s="81" t="s">
        <v>64</v>
      </c>
      <c r="AT11" s="82">
        <f aca="true" t="shared" si="27" ref="AT11:AT42">IF(AS11="да",1,0)</f>
        <v>1</v>
      </c>
      <c r="AU11" s="83">
        <f aca="true" t="shared" si="28" ref="AU11:AU42">AT11</f>
        <v>1</v>
      </c>
      <c r="AV11" s="91" t="s">
        <v>64</v>
      </c>
      <c r="AW11" s="92" t="s">
        <v>64</v>
      </c>
      <c r="AX11" s="92" t="s">
        <v>64</v>
      </c>
      <c r="AY11" s="86">
        <f aca="true" t="shared" si="29" ref="AY11:AY42">IF(AND(AV11="да",AW11="да",AX11="да"),1,0)</f>
        <v>1</v>
      </c>
      <c r="AZ11" s="83">
        <f aca="true" t="shared" si="30" ref="AZ11:AZ42">AY11</f>
        <v>1</v>
      </c>
      <c r="BA11" s="87">
        <f>D11+I11+N11+Q11+U11+Y11+AD11+AI11+AM11+AR11+AU11+AZ11</f>
        <v>13</v>
      </c>
    </row>
    <row r="12" spans="1:53" ht="12.75">
      <c r="A12" s="89" t="s">
        <v>78</v>
      </c>
      <c r="B12" s="90" t="s">
        <v>64</v>
      </c>
      <c r="C12" s="60">
        <f t="shared" si="3"/>
        <v>3</v>
      </c>
      <c r="D12" s="61">
        <f t="shared" si="4"/>
        <v>3</v>
      </c>
      <c r="E12" s="62">
        <v>1139699039.91</v>
      </c>
      <c r="F12" s="63">
        <v>1132133122.17</v>
      </c>
      <c r="G12" s="64">
        <f>F12/E12</f>
        <v>0.9933614774821627</v>
      </c>
      <c r="H12" s="61">
        <f t="shared" si="5"/>
        <v>1.5</v>
      </c>
      <c r="I12" s="65">
        <f t="shared" si="6"/>
        <v>1.5</v>
      </c>
      <c r="J12" s="63">
        <v>464255474.62</v>
      </c>
      <c r="K12" s="66">
        <v>474851435.29</v>
      </c>
      <c r="L12" s="67">
        <f t="shared" si="7"/>
        <v>1.0228235556698022</v>
      </c>
      <c r="M12" s="61">
        <f t="shared" si="8"/>
        <v>1</v>
      </c>
      <c r="N12" s="68">
        <f t="shared" si="9"/>
        <v>1</v>
      </c>
      <c r="O12" s="69">
        <v>14</v>
      </c>
      <c r="P12" s="61">
        <f t="shared" si="10"/>
        <v>0</v>
      </c>
      <c r="Q12" s="65">
        <f t="shared" si="11"/>
        <v>0</v>
      </c>
      <c r="R12" s="70"/>
      <c r="S12" s="71">
        <f t="shared" si="12"/>
        <v>0</v>
      </c>
      <c r="T12" s="72">
        <f t="shared" si="13"/>
        <v>1</v>
      </c>
      <c r="U12" s="73">
        <f t="shared" si="14"/>
        <v>1</v>
      </c>
      <c r="V12" s="71"/>
      <c r="W12" s="71">
        <f t="shared" si="15"/>
        <v>0</v>
      </c>
      <c r="X12" s="72">
        <f t="shared" si="16"/>
        <v>1</v>
      </c>
      <c r="Y12" s="73">
        <f t="shared" si="17"/>
        <v>1</v>
      </c>
      <c r="Z12" s="74">
        <v>7760.34</v>
      </c>
      <c r="AA12" s="75">
        <v>14398.93</v>
      </c>
      <c r="AB12" s="76">
        <f t="shared" si="18"/>
        <v>1.8554509209648031</v>
      </c>
      <c r="AC12" s="72">
        <f t="shared" si="19"/>
        <v>0</v>
      </c>
      <c r="AD12" s="73">
        <f t="shared" si="20"/>
        <v>0</v>
      </c>
      <c r="AE12" s="63">
        <v>495724797.66</v>
      </c>
      <c r="AF12" s="63">
        <f t="shared" si="0"/>
        <v>474851435.29</v>
      </c>
      <c r="AG12" s="76">
        <f t="shared" si="21"/>
        <v>0.9578932454689985</v>
      </c>
      <c r="AH12" s="61">
        <f t="shared" si="1"/>
        <v>0</v>
      </c>
      <c r="AI12" s="65">
        <f t="shared" si="22"/>
        <v>0</v>
      </c>
      <c r="AJ12" s="77"/>
      <c r="AK12" s="78">
        <f t="shared" si="23"/>
        <v>0</v>
      </c>
      <c r="AL12" s="72">
        <f t="shared" si="24"/>
        <v>1</v>
      </c>
      <c r="AM12" s="79">
        <f t="shared" si="25"/>
        <v>1</v>
      </c>
      <c r="AN12" s="80"/>
      <c r="AO12" s="63">
        <v>1</v>
      </c>
      <c r="AP12" s="76">
        <f t="shared" si="26"/>
        <v>1</v>
      </c>
      <c r="AQ12" s="72">
        <f t="shared" si="2"/>
        <v>1</v>
      </c>
      <c r="AR12" s="73">
        <f t="shared" si="2"/>
        <v>1</v>
      </c>
      <c r="AS12" s="81" t="s">
        <v>64</v>
      </c>
      <c r="AT12" s="82">
        <f t="shared" si="27"/>
        <v>1</v>
      </c>
      <c r="AU12" s="83">
        <f t="shared" si="28"/>
        <v>1</v>
      </c>
      <c r="AV12" s="91" t="s">
        <v>64</v>
      </c>
      <c r="AW12" s="92" t="s">
        <v>64</v>
      </c>
      <c r="AX12" s="92" t="s">
        <v>64</v>
      </c>
      <c r="AY12" s="86">
        <f t="shared" si="29"/>
        <v>1</v>
      </c>
      <c r="AZ12" s="83">
        <f t="shared" si="30"/>
        <v>1</v>
      </c>
      <c r="BA12" s="87">
        <f>D12+I12+N12+Q12+U12+Y12+AD12+AI12+AM12+AR12+AU12+AZ12</f>
        <v>11.5</v>
      </c>
    </row>
    <row r="13" spans="1:53" ht="12.75">
      <c r="A13" s="89" t="s">
        <v>77</v>
      </c>
      <c r="B13" s="90" t="s">
        <v>64</v>
      </c>
      <c r="C13" s="60">
        <f t="shared" si="3"/>
        <v>3</v>
      </c>
      <c r="D13" s="61">
        <f t="shared" si="4"/>
        <v>3</v>
      </c>
      <c r="E13" s="62">
        <v>571914048.33</v>
      </c>
      <c r="F13" s="63">
        <v>565624909.91</v>
      </c>
      <c r="G13" s="64">
        <f>F13/E13</f>
        <v>0.9890033503489476</v>
      </c>
      <c r="H13" s="61">
        <f t="shared" si="5"/>
        <v>1.5</v>
      </c>
      <c r="I13" s="65">
        <f t="shared" si="6"/>
        <v>1.5</v>
      </c>
      <c r="J13" s="63">
        <v>313800000</v>
      </c>
      <c r="K13" s="66">
        <v>326417449.3</v>
      </c>
      <c r="L13" s="67">
        <f t="shared" si="7"/>
        <v>1.0402085701083492</v>
      </c>
      <c r="M13" s="61">
        <f t="shared" si="8"/>
        <v>1</v>
      </c>
      <c r="N13" s="68">
        <f t="shared" si="9"/>
        <v>1</v>
      </c>
      <c r="O13" s="69">
        <v>11</v>
      </c>
      <c r="P13" s="61">
        <f t="shared" si="10"/>
        <v>0</v>
      </c>
      <c r="Q13" s="65">
        <f t="shared" si="11"/>
        <v>0</v>
      </c>
      <c r="R13" s="93"/>
      <c r="S13" s="71">
        <f t="shared" si="12"/>
        <v>0</v>
      </c>
      <c r="T13" s="72">
        <f t="shared" si="13"/>
        <v>1</v>
      </c>
      <c r="U13" s="73">
        <f t="shared" si="14"/>
        <v>1</v>
      </c>
      <c r="V13" s="71"/>
      <c r="W13" s="71">
        <f t="shared" si="15"/>
        <v>0</v>
      </c>
      <c r="X13" s="72">
        <f t="shared" si="16"/>
        <v>1</v>
      </c>
      <c r="Y13" s="73">
        <f t="shared" si="17"/>
        <v>1</v>
      </c>
      <c r="Z13" s="74">
        <v>18314.9</v>
      </c>
      <c r="AA13" s="75">
        <v>6371.11</v>
      </c>
      <c r="AB13" s="76">
        <f t="shared" si="18"/>
        <v>0.34786485320695165</v>
      </c>
      <c r="AC13" s="72">
        <f t="shared" si="19"/>
        <v>1</v>
      </c>
      <c r="AD13" s="73">
        <f t="shared" si="20"/>
        <v>1</v>
      </c>
      <c r="AE13" s="63">
        <v>260411717.65</v>
      </c>
      <c r="AF13" s="63">
        <f t="shared" si="0"/>
        <v>326417449.3</v>
      </c>
      <c r="AG13" s="76">
        <f t="shared" si="21"/>
        <v>1.2534668264763469</v>
      </c>
      <c r="AH13" s="61">
        <f t="shared" si="1"/>
        <v>1.5</v>
      </c>
      <c r="AI13" s="65">
        <f t="shared" si="22"/>
        <v>1.5</v>
      </c>
      <c r="AJ13" s="77"/>
      <c r="AK13" s="78">
        <f t="shared" si="23"/>
        <v>0</v>
      </c>
      <c r="AL13" s="72">
        <f t="shared" si="24"/>
        <v>1</v>
      </c>
      <c r="AM13" s="79">
        <f t="shared" si="25"/>
        <v>1</v>
      </c>
      <c r="AN13" s="80">
        <v>1</v>
      </c>
      <c r="AO13" s="63">
        <v>1</v>
      </c>
      <c r="AP13" s="76">
        <f t="shared" si="26"/>
        <v>2</v>
      </c>
      <c r="AQ13" s="72">
        <f t="shared" si="2"/>
        <v>2</v>
      </c>
      <c r="AR13" s="73">
        <f t="shared" si="2"/>
        <v>2</v>
      </c>
      <c r="AS13" s="81" t="s">
        <v>64</v>
      </c>
      <c r="AT13" s="82">
        <f t="shared" si="27"/>
        <v>1</v>
      </c>
      <c r="AU13" s="83">
        <f t="shared" si="28"/>
        <v>1</v>
      </c>
      <c r="AV13" s="91" t="s">
        <v>64</v>
      </c>
      <c r="AW13" s="92" t="s">
        <v>64</v>
      </c>
      <c r="AX13" s="92" t="s">
        <v>64</v>
      </c>
      <c r="AY13" s="86">
        <f t="shared" si="29"/>
        <v>1</v>
      </c>
      <c r="AZ13" s="83">
        <f t="shared" si="30"/>
        <v>1</v>
      </c>
      <c r="BA13" s="87">
        <f>D13+I13+N13+Q13+U13+Y13+AD13+AI13+AM13+AR13+AU13+AZ13</f>
        <v>15</v>
      </c>
    </row>
    <row r="14" spans="1:53" ht="12.75">
      <c r="A14" s="89" t="s">
        <v>81</v>
      </c>
      <c r="B14" s="90" t="s">
        <v>64</v>
      </c>
      <c r="C14" s="60">
        <f t="shared" si="3"/>
        <v>3</v>
      </c>
      <c r="D14" s="61">
        <f t="shared" si="4"/>
        <v>3</v>
      </c>
      <c r="E14" s="62">
        <v>308795992.04</v>
      </c>
      <c r="F14" s="63">
        <v>306234912</v>
      </c>
      <c r="G14" s="64">
        <f>F14/E14</f>
        <v>0.991706239374803</v>
      </c>
      <c r="H14" s="61">
        <f t="shared" si="5"/>
        <v>1.5</v>
      </c>
      <c r="I14" s="65">
        <f t="shared" si="6"/>
        <v>1.5</v>
      </c>
      <c r="J14" s="63">
        <v>93269842</v>
      </c>
      <c r="K14" s="66">
        <v>97606666.09</v>
      </c>
      <c r="L14" s="67">
        <f t="shared" si="7"/>
        <v>1.0464976030515845</v>
      </c>
      <c r="M14" s="61">
        <f t="shared" si="8"/>
        <v>1</v>
      </c>
      <c r="N14" s="68">
        <f t="shared" si="9"/>
        <v>1</v>
      </c>
      <c r="O14" s="69">
        <v>8</v>
      </c>
      <c r="P14" s="61">
        <f t="shared" si="10"/>
        <v>0</v>
      </c>
      <c r="Q14" s="65">
        <f t="shared" si="11"/>
        <v>0</v>
      </c>
      <c r="R14" s="93"/>
      <c r="S14" s="71">
        <f t="shared" si="12"/>
        <v>0</v>
      </c>
      <c r="T14" s="72">
        <f t="shared" si="13"/>
        <v>1</v>
      </c>
      <c r="U14" s="73">
        <f t="shared" si="14"/>
        <v>1</v>
      </c>
      <c r="V14" s="71"/>
      <c r="W14" s="71">
        <f t="shared" si="15"/>
        <v>0</v>
      </c>
      <c r="X14" s="72">
        <f t="shared" si="16"/>
        <v>1</v>
      </c>
      <c r="Y14" s="73">
        <f t="shared" si="17"/>
        <v>1</v>
      </c>
      <c r="Z14" s="74">
        <v>2560.29</v>
      </c>
      <c r="AA14" s="75">
        <v>6080.62</v>
      </c>
      <c r="AB14" s="76">
        <f t="shared" si="18"/>
        <v>2.3749731475731264</v>
      </c>
      <c r="AC14" s="72">
        <f t="shared" si="19"/>
        <v>0</v>
      </c>
      <c r="AD14" s="73">
        <f t="shared" si="20"/>
        <v>0</v>
      </c>
      <c r="AE14" s="63">
        <v>83357649.91</v>
      </c>
      <c r="AF14" s="63">
        <f t="shared" si="0"/>
        <v>97606666.09</v>
      </c>
      <c r="AG14" s="76">
        <f t="shared" si="21"/>
        <v>1.1709383145444294</v>
      </c>
      <c r="AH14" s="61">
        <f t="shared" si="1"/>
        <v>1.5</v>
      </c>
      <c r="AI14" s="65">
        <f t="shared" si="22"/>
        <v>1.5</v>
      </c>
      <c r="AJ14" s="77"/>
      <c r="AK14" s="78">
        <f t="shared" si="23"/>
        <v>0</v>
      </c>
      <c r="AL14" s="72">
        <f t="shared" si="24"/>
        <v>1</v>
      </c>
      <c r="AM14" s="79">
        <f t="shared" si="25"/>
        <v>1</v>
      </c>
      <c r="AN14" s="80">
        <v>1</v>
      </c>
      <c r="AO14" s="63">
        <v>1</v>
      </c>
      <c r="AP14" s="76">
        <f t="shared" si="26"/>
        <v>2</v>
      </c>
      <c r="AQ14" s="72">
        <f t="shared" si="2"/>
        <v>2</v>
      </c>
      <c r="AR14" s="73">
        <f t="shared" si="2"/>
        <v>2</v>
      </c>
      <c r="AS14" s="81" t="s">
        <v>64</v>
      </c>
      <c r="AT14" s="82">
        <f t="shared" si="27"/>
        <v>1</v>
      </c>
      <c r="AU14" s="83">
        <f t="shared" si="28"/>
        <v>1</v>
      </c>
      <c r="AV14" s="91" t="s">
        <v>64</v>
      </c>
      <c r="AW14" s="92" t="s">
        <v>64</v>
      </c>
      <c r="AX14" s="92" t="s">
        <v>64</v>
      </c>
      <c r="AY14" s="86">
        <f t="shared" si="29"/>
        <v>1</v>
      </c>
      <c r="AZ14" s="83">
        <f t="shared" si="30"/>
        <v>1</v>
      </c>
      <c r="BA14" s="87">
        <f>D14+I14+N14+Q14+U14+Y14+AD14+AI14+AM14+AR14+AU14+AZ14</f>
        <v>14</v>
      </c>
    </row>
    <row r="15" spans="1:53" ht="12.75">
      <c r="A15" s="89" t="s">
        <v>82</v>
      </c>
      <c r="B15" s="90" t="s">
        <v>64</v>
      </c>
      <c r="C15" s="60">
        <f t="shared" si="3"/>
        <v>3</v>
      </c>
      <c r="D15" s="61">
        <f t="shared" si="4"/>
        <v>3</v>
      </c>
      <c r="E15" s="62">
        <v>306112303.14</v>
      </c>
      <c r="F15" s="63">
        <v>306112303</v>
      </c>
      <c r="G15" s="64">
        <f>F15/E15</f>
        <v>0.9999999995426515</v>
      </c>
      <c r="H15" s="61">
        <f t="shared" si="5"/>
        <v>1.5</v>
      </c>
      <c r="I15" s="65">
        <f t="shared" si="6"/>
        <v>1.5</v>
      </c>
      <c r="J15" s="63">
        <v>93259662.85</v>
      </c>
      <c r="K15" s="66">
        <v>93962795.46</v>
      </c>
      <c r="L15" s="67">
        <f t="shared" si="7"/>
        <v>1.0075395148182225</v>
      </c>
      <c r="M15" s="61">
        <f t="shared" si="8"/>
        <v>1</v>
      </c>
      <c r="N15" s="68">
        <f t="shared" si="9"/>
        <v>1</v>
      </c>
      <c r="O15" s="69">
        <v>7</v>
      </c>
      <c r="P15" s="61">
        <f t="shared" si="10"/>
        <v>0</v>
      </c>
      <c r="Q15" s="65">
        <f t="shared" si="11"/>
        <v>0</v>
      </c>
      <c r="R15" s="93"/>
      <c r="S15" s="71">
        <f t="shared" si="12"/>
        <v>0</v>
      </c>
      <c r="T15" s="72">
        <f t="shared" si="13"/>
        <v>1</v>
      </c>
      <c r="U15" s="73">
        <f t="shared" si="14"/>
        <v>1</v>
      </c>
      <c r="V15" s="71"/>
      <c r="W15" s="71">
        <f t="shared" si="15"/>
        <v>0</v>
      </c>
      <c r="X15" s="72">
        <f t="shared" si="16"/>
        <v>1</v>
      </c>
      <c r="Y15" s="73">
        <f t="shared" si="17"/>
        <v>1</v>
      </c>
      <c r="Z15" s="74">
        <v>114182.87</v>
      </c>
      <c r="AA15" s="75">
        <v>117165.56</v>
      </c>
      <c r="AB15" s="76">
        <f t="shared" si="18"/>
        <v>1.0261220444012311</v>
      </c>
      <c r="AC15" s="72">
        <f t="shared" si="19"/>
        <v>0</v>
      </c>
      <c r="AD15" s="73">
        <f t="shared" si="20"/>
        <v>0</v>
      </c>
      <c r="AE15" s="63">
        <v>82367415.81</v>
      </c>
      <c r="AF15" s="63">
        <f t="shared" si="0"/>
        <v>93962795.46</v>
      </c>
      <c r="AG15" s="76">
        <f t="shared" si="21"/>
        <v>1.1407762952858385</v>
      </c>
      <c r="AH15" s="61">
        <f t="shared" si="1"/>
        <v>1.5</v>
      </c>
      <c r="AI15" s="65">
        <f t="shared" si="22"/>
        <v>1.5</v>
      </c>
      <c r="AJ15" s="77"/>
      <c r="AK15" s="78">
        <f t="shared" si="23"/>
        <v>0</v>
      </c>
      <c r="AL15" s="72">
        <f t="shared" si="24"/>
        <v>1</v>
      </c>
      <c r="AM15" s="79">
        <f t="shared" si="25"/>
        <v>1</v>
      </c>
      <c r="AN15" s="80"/>
      <c r="AO15" s="63">
        <v>1</v>
      </c>
      <c r="AP15" s="76">
        <f t="shared" si="26"/>
        <v>1</v>
      </c>
      <c r="AQ15" s="72">
        <f t="shared" si="2"/>
        <v>1</v>
      </c>
      <c r="AR15" s="73">
        <f t="shared" si="2"/>
        <v>1</v>
      </c>
      <c r="AS15" s="81" t="s">
        <v>64</v>
      </c>
      <c r="AT15" s="82">
        <f t="shared" si="27"/>
        <v>1</v>
      </c>
      <c r="AU15" s="83">
        <f t="shared" si="28"/>
        <v>1</v>
      </c>
      <c r="AV15" s="91" t="s">
        <v>64</v>
      </c>
      <c r="AW15" s="92" t="s">
        <v>64</v>
      </c>
      <c r="AX15" s="92" t="s">
        <v>64</v>
      </c>
      <c r="AY15" s="86">
        <f t="shared" si="29"/>
        <v>1</v>
      </c>
      <c r="AZ15" s="83">
        <f t="shared" si="30"/>
        <v>1</v>
      </c>
      <c r="BA15" s="87">
        <f>D15+I15+N15+Q15+U15+Y15+AD15+AI15+AM15+AR15+AU15+AZ15</f>
        <v>13</v>
      </c>
    </row>
    <row r="16" spans="1:53" ht="12.75">
      <c r="A16" s="89" t="s">
        <v>84</v>
      </c>
      <c r="B16" s="90" t="s">
        <v>64</v>
      </c>
      <c r="C16" s="60">
        <f t="shared" si="3"/>
        <v>3</v>
      </c>
      <c r="D16" s="61">
        <f t="shared" si="4"/>
        <v>3</v>
      </c>
      <c r="E16" s="62">
        <v>1049330085.4100001</v>
      </c>
      <c r="F16" s="63">
        <v>964564394.41</v>
      </c>
      <c r="G16" s="64">
        <f>F16/E16</f>
        <v>0.9192192312232428</v>
      </c>
      <c r="H16" s="61">
        <f t="shared" si="5"/>
        <v>1.5</v>
      </c>
      <c r="I16" s="65">
        <f t="shared" si="6"/>
        <v>1.5</v>
      </c>
      <c r="J16" s="63">
        <v>423144596</v>
      </c>
      <c r="K16" s="66">
        <v>404348088.2</v>
      </c>
      <c r="L16" s="67">
        <f t="shared" si="7"/>
        <v>0.955578995979899</v>
      </c>
      <c r="M16" s="61">
        <f t="shared" si="8"/>
        <v>0</v>
      </c>
      <c r="N16" s="68">
        <f t="shared" si="9"/>
        <v>0</v>
      </c>
      <c r="O16" s="69">
        <v>6</v>
      </c>
      <c r="P16" s="61">
        <f t="shared" si="10"/>
        <v>0</v>
      </c>
      <c r="Q16" s="65">
        <f t="shared" si="11"/>
        <v>0</v>
      </c>
      <c r="R16" s="93"/>
      <c r="S16" s="71">
        <f t="shared" si="12"/>
        <v>0</v>
      </c>
      <c r="T16" s="72">
        <f t="shared" si="13"/>
        <v>1</v>
      </c>
      <c r="U16" s="73">
        <f t="shared" si="14"/>
        <v>1</v>
      </c>
      <c r="V16" s="71"/>
      <c r="W16" s="71">
        <f t="shared" si="15"/>
        <v>0</v>
      </c>
      <c r="X16" s="72">
        <f t="shared" si="16"/>
        <v>1</v>
      </c>
      <c r="Y16" s="73">
        <f t="shared" si="17"/>
        <v>1</v>
      </c>
      <c r="Z16" s="74">
        <v>33450.22</v>
      </c>
      <c r="AA16" s="75">
        <v>50239.65</v>
      </c>
      <c r="AB16" s="76">
        <f t="shared" si="18"/>
        <v>1.501922857308562</v>
      </c>
      <c r="AC16" s="72">
        <f t="shared" si="19"/>
        <v>0</v>
      </c>
      <c r="AD16" s="73">
        <f t="shared" si="20"/>
        <v>0</v>
      </c>
      <c r="AE16" s="63">
        <v>351269504.62</v>
      </c>
      <c r="AF16" s="63">
        <f t="shared" si="0"/>
        <v>404348088.2</v>
      </c>
      <c r="AG16" s="76">
        <f t="shared" si="21"/>
        <v>1.1511050144743418</v>
      </c>
      <c r="AH16" s="61">
        <f t="shared" si="1"/>
        <v>1.5</v>
      </c>
      <c r="AI16" s="65">
        <f t="shared" si="22"/>
        <v>1.5</v>
      </c>
      <c r="AJ16" s="77"/>
      <c r="AK16" s="78">
        <f t="shared" si="23"/>
        <v>0</v>
      </c>
      <c r="AL16" s="72">
        <f t="shared" si="24"/>
        <v>1</v>
      </c>
      <c r="AM16" s="79">
        <f t="shared" si="25"/>
        <v>1</v>
      </c>
      <c r="AN16" s="80"/>
      <c r="AO16" s="63">
        <v>1</v>
      </c>
      <c r="AP16" s="76">
        <f t="shared" si="26"/>
        <v>1</v>
      </c>
      <c r="AQ16" s="72">
        <f t="shared" si="2"/>
        <v>1</v>
      </c>
      <c r="AR16" s="73">
        <f t="shared" si="2"/>
        <v>1</v>
      </c>
      <c r="AS16" s="81" t="s">
        <v>85</v>
      </c>
      <c r="AT16" s="82">
        <f t="shared" si="27"/>
        <v>0</v>
      </c>
      <c r="AU16" s="83">
        <f t="shared" si="28"/>
        <v>0</v>
      </c>
      <c r="AV16" s="91" t="s">
        <v>75</v>
      </c>
      <c r="AW16" s="92" t="s">
        <v>75</v>
      </c>
      <c r="AX16" s="92" t="s">
        <v>75</v>
      </c>
      <c r="AY16" s="86">
        <f t="shared" si="29"/>
        <v>0</v>
      </c>
      <c r="AZ16" s="83">
        <f t="shared" si="30"/>
        <v>0</v>
      </c>
      <c r="BA16" s="87">
        <f>D16+I16+N16+Q16+U16+Y16+AD16+AI16+AM16+AR16+AU16+AZ16</f>
        <v>10</v>
      </c>
    </row>
    <row r="17" spans="1:53" ht="12.75">
      <c r="A17" s="89" t="s">
        <v>87</v>
      </c>
      <c r="B17" s="90" t="s">
        <v>64</v>
      </c>
      <c r="C17" s="60">
        <f t="shared" si="3"/>
        <v>3</v>
      </c>
      <c r="D17" s="61">
        <f t="shared" si="4"/>
        <v>3</v>
      </c>
      <c r="E17" s="62">
        <v>362896774.54</v>
      </c>
      <c r="F17" s="63">
        <v>0</v>
      </c>
      <c r="G17" s="64">
        <f>F17/E17</f>
        <v>0</v>
      </c>
      <c r="H17" s="61">
        <f t="shared" si="5"/>
        <v>0</v>
      </c>
      <c r="I17" s="65">
        <f t="shared" si="6"/>
        <v>0</v>
      </c>
      <c r="J17" s="63">
        <v>107865055.76</v>
      </c>
      <c r="K17" s="66">
        <v>108065737.8</v>
      </c>
      <c r="L17" s="67">
        <f t="shared" si="7"/>
        <v>1.0018604916910858</v>
      </c>
      <c r="M17" s="61">
        <f t="shared" si="8"/>
        <v>1</v>
      </c>
      <c r="N17" s="68">
        <f t="shared" si="9"/>
        <v>1</v>
      </c>
      <c r="O17" s="69">
        <v>7</v>
      </c>
      <c r="P17" s="61">
        <f t="shared" si="10"/>
        <v>0</v>
      </c>
      <c r="Q17" s="65">
        <f t="shared" si="11"/>
        <v>0</v>
      </c>
      <c r="R17" s="93"/>
      <c r="S17" s="71">
        <f t="shared" si="12"/>
        <v>0</v>
      </c>
      <c r="T17" s="72">
        <f t="shared" si="13"/>
        <v>1</v>
      </c>
      <c r="U17" s="73">
        <f t="shared" si="14"/>
        <v>1</v>
      </c>
      <c r="V17" s="71"/>
      <c r="W17" s="71">
        <f t="shared" si="15"/>
        <v>0</v>
      </c>
      <c r="X17" s="72">
        <f t="shared" si="16"/>
        <v>1</v>
      </c>
      <c r="Y17" s="73">
        <f t="shared" si="17"/>
        <v>1</v>
      </c>
      <c r="Z17" s="74">
        <v>4192.24</v>
      </c>
      <c r="AA17" s="75">
        <v>5376.54</v>
      </c>
      <c r="AB17" s="76">
        <f t="shared" si="18"/>
        <v>1.282498139419499</v>
      </c>
      <c r="AC17" s="72">
        <f t="shared" si="19"/>
        <v>0</v>
      </c>
      <c r="AD17" s="73">
        <f t="shared" si="20"/>
        <v>0</v>
      </c>
      <c r="AE17" s="63">
        <v>93836509.59</v>
      </c>
      <c r="AF17" s="63">
        <f t="shared" si="0"/>
        <v>108065737.8</v>
      </c>
      <c r="AG17" s="76">
        <f t="shared" si="21"/>
        <v>1.1516385069326618</v>
      </c>
      <c r="AH17" s="61">
        <f t="shared" si="1"/>
        <v>1.5</v>
      </c>
      <c r="AI17" s="65">
        <f t="shared" si="22"/>
        <v>1.5</v>
      </c>
      <c r="AJ17" s="77"/>
      <c r="AK17" s="78">
        <f t="shared" si="23"/>
        <v>0</v>
      </c>
      <c r="AL17" s="72">
        <f t="shared" si="24"/>
        <v>1</v>
      </c>
      <c r="AM17" s="79">
        <f t="shared" si="25"/>
        <v>1</v>
      </c>
      <c r="AN17" s="80"/>
      <c r="AO17" s="63">
        <v>1</v>
      </c>
      <c r="AP17" s="76">
        <f t="shared" si="26"/>
        <v>1</v>
      </c>
      <c r="AQ17" s="72">
        <f t="shared" si="2"/>
        <v>1</v>
      </c>
      <c r="AR17" s="73">
        <f t="shared" si="2"/>
        <v>1</v>
      </c>
      <c r="AS17" s="81" t="s">
        <v>64</v>
      </c>
      <c r="AT17" s="82">
        <f t="shared" si="27"/>
        <v>1</v>
      </c>
      <c r="AU17" s="83">
        <f t="shared" si="28"/>
        <v>1</v>
      </c>
      <c r="AV17" s="91" t="s">
        <v>64</v>
      </c>
      <c r="AW17" s="92" t="s">
        <v>64</v>
      </c>
      <c r="AX17" s="92" t="s">
        <v>64</v>
      </c>
      <c r="AY17" s="86">
        <f t="shared" si="29"/>
        <v>1</v>
      </c>
      <c r="AZ17" s="83">
        <f t="shared" si="30"/>
        <v>1</v>
      </c>
      <c r="BA17" s="87">
        <f>D17+I17+N17+Q17+U17+Y17+AD17+AI17+AM17+AR17+AU17+AZ17</f>
        <v>11.5</v>
      </c>
    </row>
    <row r="18" spans="1:53" ht="12.75">
      <c r="A18" s="89" t="s">
        <v>74</v>
      </c>
      <c r="B18" s="90" t="s">
        <v>64</v>
      </c>
      <c r="C18" s="60">
        <f t="shared" si="3"/>
        <v>3</v>
      </c>
      <c r="D18" s="61">
        <f t="shared" si="4"/>
        <v>3</v>
      </c>
      <c r="E18" s="62">
        <v>234139213.72</v>
      </c>
      <c r="F18" s="63">
        <v>232961309</v>
      </c>
      <c r="G18" s="64">
        <f>F18/E18</f>
        <v>0.9949692121140861</v>
      </c>
      <c r="H18" s="61">
        <f t="shared" si="5"/>
        <v>1.5</v>
      </c>
      <c r="I18" s="65">
        <f t="shared" si="6"/>
        <v>1.5</v>
      </c>
      <c r="J18" s="63">
        <v>52781986</v>
      </c>
      <c r="K18" s="66">
        <v>54415314.75</v>
      </c>
      <c r="L18" s="67">
        <f t="shared" si="7"/>
        <v>1.0309448142023303</v>
      </c>
      <c r="M18" s="61">
        <f t="shared" si="8"/>
        <v>1</v>
      </c>
      <c r="N18" s="68">
        <f t="shared" si="9"/>
        <v>1</v>
      </c>
      <c r="O18" s="69">
        <v>1</v>
      </c>
      <c r="P18" s="61">
        <f t="shared" si="10"/>
        <v>1</v>
      </c>
      <c r="Q18" s="65">
        <f t="shared" si="11"/>
        <v>1</v>
      </c>
      <c r="R18" s="93"/>
      <c r="S18" s="71">
        <f t="shared" si="12"/>
        <v>0</v>
      </c>
      <c r="T18" s="72">
        <f t="shared" si="13"/>
        <v>1</v>
      </c>
      <c r="U18" s="73">
        <f t="shared" si="14"/>
        <v>1</v>
      </c>
      <c r="V18" s="71"/>
      <c r="W18" s="71">
        <f t="shared" si="15"/>
        <v>0</v>
      </c>
      <c r="X18" s="72">
        <f t="shared" si="16"/>
        <v>1</v>
      </c>
      <c r="Y18" s="73">
        <f t="shared" si="17"/>
        <v>1</v>
      </c>
      <c r="Z18" s="74">
        <v>3889.16</v>
      </c>
      <c r="AA18" s="75">
        <v>2848.86</v>
      </c>
      <c r="AB18" s="76">
        <f t="shared" si="18"/>
        <v>0.7325129333840728</v>
      </c>
      <c r="AC18" s="72">
        <f t="shared" si="19"/>
        <v>1</v>
      </c>
      <c r="AD18" s="73">
        <f t="shared" si="20"/>
        <v>1</v>
      </c>
      <c r="AE18" s="63">
        <v>34320100.69</v>
      </c>
      <c r="AF18" s="63">
        <f t="shared" si="0"/>
        <v>54415314.75</v>
      </c>
      <c r="AG18" s="76">
        <f t="shared" si="21"/>
        <v>1.5855231673564185</v>
      </c>
      <c r="AH18" s="61">
        <f t="shared" si="1"/>
        <v>1.5</v>
      </c>
      <c r="AI18" s="65">
        <f t="shared" si="22"/>
        <v>1.5</v>
      </c>
      <c r="AJ18" s="77"/>
      <c r="AK18" s="78">
        <f t="shared" si="23"/>
        <v>0</v>
      </c>
      <c r="AL18" s="72">
        <f t="shared" si="24"/>
        <v>1</v>
      </c>
      <c r="AM18" s="79">
        <f t="shared" si="25"/>
        <v>1</v>
      </c>
      <c r="AN18" s="80">
        <v>1</v>
      </c>
      <c r="AO18" s="63">
        <v>1</v>
      </c>
      <c r="AP18" s="76">
        <f t="shared" si="26"/>
        <v>2</v>
      </c>
      <c r="AQ18" s="72">
        <f t="shared" si="2"/>
        <v>2</v>
      </c>
      <c r="AR18" s="73">
        <f t="shared" si="2"/>
        <v>2</v>
      </c>
      <c r="AS18" s="81" t="s">
        <v>64</v>
      </c>
      <c r="AT18" s="82">
        <f t="shared" si="27"/>
        <v>1</v>
      </c>
      <c r="AU18" s="83">
        <f t="shared" si="28"/>
        <v>1</v>
      </c>
      <c r="AV18" s="91" t="s">
        <v>64</v>
      </c>
      <c r="AW18" s="92" t="s">
        <v>64</v>
      </c>
      <c r="AX18" s="92" t="s">
        <v>64</v>
      </c>
      <c r="AY18" s="86">
        <f t="shared" si="29"/>
        <v>1</v>
      </c>
      <c r="AZ18" s="83">
        <f t="shared" si="30"/>
        <v>1</v>
      </c>
      <c r="BA18" s="87">
        <f>D18+I18+N18+Q18+U18+Y18+AD18+AI18+AM18+AR18+AU18+AZ18</f>
        <v>16</v>
      </c>
    </row>
    <row r="19" spans="1:53" ht="12.75">
      <c r="A19" s="88" t="s">
        <v>90</v>
      </c>
      <c r="B19" s="90" t="s">
        <v>64</v>
      </c>
      <c r="C19" s="60">
        <f t="shared" si="3"/>
        <v>3</v>
      </c>
      <c r="D19" s="61">
        <f t="shared" si="4"/>
        <v>3</v>
      </c>
      <c r="E19" s="62">
        <v>259184796.22</v>
      </c>
      <c r="F19" s="63">
        <v>257519232.4</v>
      </c>
      <c r="G19" s="64">
        <f>F19/E19</f>
        <v>0.9935738367207843</v>
      </c>
      <c r="H19" s="61">
        <f t="shared" si="5"/>
        <v>1.5</v>
      </c>
      <c r="I19" s="65">
        <f t="shared" si="6"/>
        <v>1.5</v>
      </c>
      <c r="J19" s="63">
        <v>105698345.67</v>
      </c>
      <c r="K19" s="66">
        <v>112484002.52</v>
      </c>
      <c r="L19" s="67">
        <f t="shared" si="7"/>
        <v>1.0641983259717749</v>
      </c>
      <c r="M19" s="61">
        <f t="shared" si="8"/>
        <v>1</v>
      </c>
      <c r="N19" s="68">
        <f t="shared" si="9"/>
        <v>1</v>
      </c>
      <c r="O19" s="69">
        <v>13</v>
      </c>
      <c r="P19" s="61">
        <f t="shared" si="10"/>
        <v>0</v>
      </c>
      <c r="Q19" s="65">
        <f t="shared" si="11"/>
        <v>0</v>
      </c>
      <c r="R19" s="93"/>
      <c r="S19" s="71">
        <f t="shared" si="12"/>
        <v>0</v>
      </c>
      <c r="T19" s="72">
        <f t="shared" si="13"/>
        <v>1</v>
      </c>
      <c r="U19" s="73">
        <f t="shared" si="14"/>
        <v>1</v>
      </c>
      <c r="V19" s="71"/>
      <c r="W19" s="71">
        <f t="shared" si="15"/>
        <v>0</v>
      </c>
      <c r="X19" s="72">
        <f t="shared" si="16"/>
        <v>1</v>
      </c>
      <c r="Y19" s="73">
        <f t="shared" si="17"/>
        <v>1</v>
      </c>
      <c r="Z19" s="74">
        <v>120776.63</v>
      </c>
      <c r="AA19" s="75">
        <v>122931.82</v>
      </c>
      <c r="AB19" s="76">
        <f t="shared" si="18"/>
        <v>1.0178444290091553</v>
      </c>
      <c r="AC19" s="72">
        <f t="shared" si="19"/>
        <v>0</v>
      </c>
      <c r="AD19" s="73">
        <f t="shared" si="20"/>
        <v>0</v>
      </c>
      <c r="AE19" s="63">
        <v>109918576.52</v>
      </c>
      <c r="AF19" s="63">
        <f t="shared" si="0"/>
        <v>112484002.52</v>
      </c>
      <c r="AG19" s="76">
        <f t="shared" si="21"/>
        <v>1.0233393306320084</v>
      </c>
      <c r="AH19" s="61">
        <f t="shared" si="1"/>
        <v>1</v>
      </c>
      <c r="AI19" s="65">
        <f t="shared" si="22"/>
        <v>1</v>
      </c>
      <c r="AJ19" s="77"/>
      <c r="AK19" s="78">
        <f t="shared" si="23"/>
        <v>0</v>
      </c>
      <c r="AL19" s="72">
        <f t="shared" si="24"/>
        <v>1</v>
      </c>
      <c r="AM19" s="79">
        <f t="shared" si="25"/>
        <v>1</v>
      </c>
      <c r="AN19" s="80"/>
      <c r="AO19" s="63">
        <v>1</v>
      </c>
      <c r="AP19" s="76">
        <f t="shared" si="26"/>
        <v>1</v>
      </c>
      <c r="AQ19" s="72">
        <f t="shared" si="2"/>
        <v>1</v>
      </c>
      <c r="AR19" s="73">
        <f t="shared" si="2"/>
        <v>1</v>
      </c>
      <c r="AS19" s="81" t="s">
        <v>64</v>
      </c>
      <c r="AT19" s="82">
        <f t="shared" si="27"/>
        <v>1</v>
      </c>
      <c r="AU19" s="83">
        <f t="shared" si="28"/>
        <v>1</v>
      </c>
      <c r="AV19" s="91" t="s">
        <v>64</v>
      </c>
      <c r="AW19" s="92" t="s">
        <v>64</v>
      </c>
      <c r="AX19" s="92" t="s">
        <v>64</v>
      </c>
      <c r="AY19" s="86">
        <f t="shared" si="29"/>
        <v>1</v>
      </c>
      <c r="AZ19" s="83">
        <f t="shared" si="30"/>
        <v>1</v>
      </c>
      <c r="BA19" s="87">
        <f>D19+I19+N19+Q19+U19+Y19+AD19+AI19+AM19+AR19+AU19+AZ19</f>
        <v>12.5</v>
      </c>
    </row>
    <row r="20" spans="1:53" ht="12.75">
      <c r="A20" s="88" t="s">
        <v>92</v>
      </c>
      <c r="B20" s="90" t="s">
        <v>64</v>
      </c>
      <c r="C20" s="60">
        <f t="shared" si="3"/>
        <v>3</v>
      </c>
      <c r="D20" s="61">
        <f t="shared" si="4"/>
        <v>3</v>
      </c>
      <c r="E20" s="62">
        <v>143438359.79</v>
      </c>
      <c r="F20" s="63">
        <v>142733629.79</v>
      </c>
      <c r="G20" s="64">
        <f>F20/E20</f>
        <v>0.9950868791233268</v>
      </c>
      <c r="H20" s="61">
        <f t="shared" si="5"/>
        <v>1.5</v>
      </c>
      <c r="I20" s="65">
        <f t="shared" si="6"/>
        <v>1.5</v>
      </c>
      <c r="J20" s="63">
        <v>42012082</v>
      </c>
      <c r="K20" s="66">
        <v>42768838.89</v>
      </c>
      <c r="L20" s="67">
        <f t="shared" si="7"/>
        <v>1.018012839496981</v>
      </c>
      <c r="M20" s="61">
        <f t="shared" si="8"/>
        <v>1</v>
      </c>
      <c r="N20" s="68">
        <f t="shared" si="9"/>
        <v>1</v>
      </c>
      <c r="O20" s="69">
        <v>7</v>
      </c>
      <c r="P20" s="61">
        <f t="shared" si="10"/>
        <v>0</v>
      </c>
      <c r="Q20" s="65">
        <f t="shared" si="11"/>
        <v>0</v>
      </c>
      <c r="R20" s="93"/>
      <c r="S20" s="71">
        <f t="shared" si="12"/>
        <v>0</v>
      </c>
      <c r="T20" s="72">
        <f t="shared" si="13"/>
        <v>1</v>
      </c>
      <c r="U20" s="73">
        <f t="shared" si="14"/>
        <v>1</v>
      </c>
      <c r="V20" s="71"/>
      <c r="W20" s="71">
        <f t="shared" si="15"/>
        <v>0</v>
      </c>
      <c r="X20" s="72">
        <f t="shared" si="16"/>
        <v>1</v>
      </c>
      <c r="Y20" s="73">
        <f t="shared" si="17"/>
        <v>1</v>
      </c>
      <c r="Z20" s="74">
        <v>2013.56</v>
      </c>
      <c r="AA20" s="75">
        <v>2136.1</v>
      </c>
      <c r="AB20" s="76">
        <f t="shared" si="18"/>
        <v>1.0608573869167048</v>
      </c>
      <c r="AC20" s="72">
        <f t="shared" si="19"/>
        <v>0</v>
      </c>
      <c r="AD20" s="73">
        <f t="shared" si="20"/>
        <v>0</v>
      </c>
      <c r="AE20" s="63">
        <v>36042931.11</v>
      </c>
      <c r="AF20" s="63">
        <f t="shared" si="0"/>
        <v>42768838.89</v>
      </c>
      <c r="AG20" s="76">
        <f t="shared" si="21"/>
        <v>1.1866082355919694</v>
      </c>
      <c r="AH20" s="61">
        <f t="shared" si="1"/>
        <v>1.5</v>
      </c>
      <c r="AI20" s="65">
        <f t="shared" si="22"/>
        <v>1.5</v>
      </c>
      <c r="AJ20" s="77"/>
      <c r="AK20" s="78">
        <f t="shared" si="23"/>
        <v>0</v>
      </c>
      <c r="AL20" s="72">
        <f t="shared" si="24"/>
        <v>1</v>
      </c>
      <c r="AM20" s="79">
        <f t="shared" si="25"/>
        <v>1</v>
      </c>
      <c r="AN20" s="80"/>
      <c r="AO20" s="63">
        <v>1</v>
      </c>
      <c r="AP20" s="76">
        <f t="shared" si="26"/>
        <v>1</v>
      </c>
      <c r="AQ20" s="72">
        <f t="shared" si="2"/>
        <v>1</v>
      </c>
      <c r="AR20" s="73">
        <f t="shared" si="2"/>
        <v>1</v>
      </c>
      <c r="AS20" s="81" t="s">
        <v>64</v>
      </c>
      <c r="AT20" s="82">
        <f t="shared" si="27"/>
        <v>1</v>
      </c>
      <c r="AU20" s="83">
        <f t="shared" si="28"/>
        <v>1</v>
      </c>
      <c r="AV20" s="91" t="s">
        <v>75</v>
      </c>
      <c r="AW20" s="92" t="s">
        <v>64</v>
      </c>
      <c r="AX20" s="92" t="s">
        <v>64</v>
      </c>
      <c r="AY20" s="86">
        <f t="shared" si="29"/>
        <v>0</v>
      </c>
      <c r="AZ20" s="83">
        <f t="shared" si="30"/>
        <v>0</v>
      </c>
      <c r="BA20" s="87">
        <f>D20+I20+N20+Q20+U20+Y20+AD20+AI20+AM20+AR20+AU20+AZ20</f>
        <v>12</v>
      </c>
    </row>
    <row r="21" spans="1:53" ht="12.75">
      <c r="A21" s="89" t="s">
        <v>93</v>
      </c>
      <c r="B21" s="90" t="s">
        <v>64</v>
      </c>
      <c r="C21" s="60">
        <f t="shared" si="3"/>
        <v>3</v>
      </c>
      <c r="D21" s="61">
        <f t="shared" si="4"/>
        <v>3</v>
      </c>
      <c r="E21" s="62">
        <v>383382824</v>
      </c>
      <c r="F21" s="63">
        <v>267906802.81</v>
      </c>
      <c r="G21" s="64">
        <f>F21/E21</f>
        <v>0.6987970927200432</v>
      </c>
      <c r="H21" s="61">
        <f t="shared" si="5"/>
        <v>0</v>
      </c>
      <c r="I21" s="65">
        <f t="shared" si="6"/>
        <v>0</v>
      </c>
      <c r="J21" s="63">
        <v>190185777.57</v>
      </c>
      <c r="K21" s="66">
        <v>199801753.44</v>
      </c>
      <c r="L21" s="67">
        <f t="shared" si="7"/>
        <v>1.0505609619860283</v>
      </c>
      <c r="M21" s="61">
        <f t="shared" si="8"/>
        <v>1</v>
      </c>
      <c r="N21" s="68">
        <f t="shared" si="9"/>
        <v>1</v>
      </c>
      <c r="O21" s="69">
        <v>5</v>
      </c>
      <c r="P21" s="61">
        <f t="shared" si="10"/>
        <v>0</v>
      </c>
      <c r="Q21" s="65">
        <f t="shared" si="11"/>
        <v>0</v>
      </c>
      <c r="R21" s="93"/>
      <c r="S21" s="71">
        <f t="shared" si="12"/>
        <v>0</v>
      </c>
      <c r="T21" s="72">
        <f t="shared" si="13"/>
        <v>1</v>
      </c>
      <c r="U21" s="73">
        <f t="shared" si="14"/>
        <v>1</v>
      </c>
      <c r="V21" s="71"/>
      <c r="W21" s="71">
        <f t="shared" si="15"/>
        <v>0</v>
      </c>
      <c r="X21" s="72">
        <f t="shared" si="16"/>
        <v>1</v>
      </c>
      <c r="Y21" s="73">
        <f t="shared" si="17"/>
        <v>1</v>
      </c>
      <c r="Z21" s="74">
        <v>6909.6</v>
      </c>
      <c r="AA21" s="75">
        <v>8282.49</v>
      </c>
      <c r="AB21" s="76">
        <f t="shared" si="18"/>
        <v>1.1986931226120179</v>
      </c>
      <c r="AC21" s="72">
        <f t="shared" si="19"/>
        <v>0</v>
      </c>
      <c r="AD21" s="73">
        <f t="shared" si="20"/>
        <v>0</v>
      </c>
      <c r="AE21" s="63">
        <v>171021200.68</v>
      </c>
      <c r="AF21" s="63">
        <f t="shared" si="0"/>
        <v>199801753.44</v>
      </c>
      <c r="AG21" s="76">
        <f t="shared" si="21"/>
        <v>1.1682864618279207</v>
      </c>
      <c r="AH21" s="61">
        <f t="shared" si="1"/>
        <v>1.5</v>
      </c>
      <c r="AI21" s="65">
        <f t="shared" si="22"/>
        <v>1.5</v>
      </c>
      <c r="AJ21" s="77"/>
      <c r="AK21" s="78">
        <f t="shared" si="23"/>
        <v>0</v>
      </c>
      <c r="AL21" s="72">
        <f t="shared" si="24"/>
        <v>1</v>
      </c>
      <c r="AM21" s="79">
        <f t="shared" si="25"/>
        <v>1</v>
      </c>
      <c r="AN21" s="80">
        <v>1</v>
      </c>
      <c r="AO21" s="63">
        <v>1</v>
      </c>
      <c r="AP21" s="76">
        <f t="shared" si="26"/>
        <v>2</v>
      </c>
      <c r="AQ21" s="72">
        <f t="shared" si="2"/>
        <v>2</v>
      </c>
      <c r="AR21" s="73">
        <f t="shared" si="2"/>
        <v>2</v>
      </c>
      <c r="AS21" s="81" t="s">
        <v>64</v>
      </c>
      <c r="AT21" s="82">
        <f t="shared" si="27"/>
        <v>1</v>
      </c>
      <c r="AU21" s="83">
        <f t="shared" si="28"/>
        <v>1</v>
      </c>
      <c r="AV21" s="91" t="s">
        <v>64</v>
      </c>
      <c r="AW21" s="92" t="s">
        <v>64</v>
      </c>
      <c r="AX21" s="92" t="s">
        <v>64</v>
      </c>
      <c r="AY21" s="86">
        <f t="shared" si="29"/>
        <v>1</v>
      </c>
      <c r="AZ21" s="83">
        <f t="shared" si="30"/>
        <v>1</v>
      </c>
      <c r="BA21" s="87">
        <f>D21+I21+N21+Q21+U21+Y21+AD21+AI21+AM21+AR21+AU21+AZ21</f>
        <v>12.5</v>
      </c>
    </row>
    <row r="22" spans="1:53" ht="12.75">
      <c r="A22" s="89" t="s">
        <v>83</v>
      </c>
      <c r="B22" s="90" t="s">
        <v>64</v>
      </c>
      <c r="C22" s="60">
        <f t="shared" si="3"/>
        <v>3</v>
      </c>
      <c r="D22" s="61">
        <f t="shared" si="4"/>
        <v>3</v>
      </c>
      <c r="E22" s="62">
        <v>231829699.11</v>
      </c>
      <c r="F22" s="63">
        <v>220339065.11</v>
      </c>
      <c r="G22" s="64">
        <f>F22/E22</f>
        <v>0.9504350217245123</v>
      </c>
      <c r="H22" s="61">
        <f t="shared" si="5"/>
        <v>1.5</v>
      </c>
      <c r="I22" s="65">
        <f t="shared" si="6"/>
        <v>1.5</v>
      </c>
      <c r="J22" s="63">
        <v>64862199.54</v>
      </c>
      <c r="K22" s="66">
        <v>64940266.2</v>
      </c>
      <c r="L22" s="67">
        <f t="shared" si="7"/>
        <v>1.001203577130496</v>
      </c>
      <c r="M22" s="61">
        <f t="shared" si="8"/>
        <v>1</v>
      </c>
      <c r="N22" s="68">
        <f t="shared" si="9"/>
        <v>1</v>
      </c>
      <c r="O22" s="69">
        <v>13</v>
      </c>
      <c r="P22" s="61">
        <f t="shared" si="10"/>
        <v>0</v>
      </c>
      <c r="Q22" s="65">
        <f t="shared" si="11"/>
        <v>0</v>
      </c>
      <c r="R22" s="93"/>
      <c r="S22" s="71">
        <f t="shared" si="12"/>
        <v>0</v>
      </c>
      <c r="T22" s="72">
        <f t="shared" si="13"/>
        <v>1</v>
      </c>
      <c r="U22" s="73">
        <f t="shared" si="14"/>
        <v>1</v>
      </c>
      <c r="V22" s="71"/>
      <c r="W22" s="71">
        <f t="shared" si="15"/>
        <v>0</v>
      </c>
      <c r="X22" s="72">
        <f t="shared" si="16"/>
        <v>1</v>
      </c>
      <c r="Y22" s="73">
        <f t="shared" si="17"/>
        <v>1</v>
      </c>
      <c r="Z22" s="74">
        <v>2450.89</v>
      </c>
      <c r="AA22" s="75">
        <v>2959.85</v>
      </c>
      <c r="AB22" s="76">
        <f t="shared" si="18"/>
        <v>1.2076633386239284</v>
      </c>
      <c r="AC22" s="72">
        <f t="shared" si="19"/>
        <v>0</v>
      </c>
      <c r="AD22" s="73">
        <f t="shared" si="20"/>
        <v>0</v>
      </c>
      <c r="AE22" s="63">
        <v>57450185.41</v>
      </c>
      <c r="AF22" s="63">
        <f t="shared" si="0"/>
        <v>64940266.2</v>
      </c>
      <c r="AG22" s="76">
        <f t="shared" si="21"/>
        <v>1.1303752239709266</v>
      </c>
      <c r="AH22" s="61">
        <f t="shared" si="1"/>
        <v>1.5</v>
      </c>
      <c r="AI22" s="65">
        <f t="shared" si="22"/>
        <v>1.5</v>
      </c>
      <c r="AJ22" s="77"/>
      <c r="AK22" s="78">
        <f t="shared" si="23"/>
        <v>0</v>
      </c>
      <c r="AL22" s="72">
        <f t="shared" si="24"/>
        <v>1</v>
      </c>
      <c r="AM22" s="79">
        <f t="shared" si="25"/>
        <v>1</v>
      </c>
      <c r="AN22" s="80">
        <v>1</v>
      </c>
      <c r="AO22" s="63">
        <v>1</v>
      </c>
      <c r="AP22" s="76">
        <f t="shared" si="26"/>
        <v>2</v>
      </c>
      <c r="AQ22" s="72">
        <f t="shared" si="2"/>
        <v>2</v>
      </c>
      <c r="AR22" s="73">
        <f t="shared" si="2"/>
        <v>2</v>
      </c>
      <c r="AS22" s="81" t="s">
        <v>64</v>
      </c>
      <c r="AT22" s="82">
        <f t="shared" si="27"/>
        <v>1</v>
      </c>
      <c r="AU22" s="83">
        <f t="shared" si="28"/>
        <v>1</v>
      </c>
      <c r="AV22" s="91" t="s">
        <v>64</v>
      </c>
      <c r="AW22" s="92" t="s">
        <v>64</v>
      </c>
      <c r="AX22" s="92" t="s">
        <v>64</v>
      </c>
      <c r="AY22" s="86">
        <f t="shared" si="29"/>
        <v>1</v>
      </c>
      <c r="AZ22" s="83">
        <f t="shared" si="30"/>
        <v>1</v>
      </c>
      <c r="BA22" s="87">
        <f>D22+I22+N22+Q22+U22+Y22+AD22+AI22+AM22+AR22+AU22+AZ22</f>
        <v>14</v>
      </c>
    </row>
    <row r="23" spans="1:53" ht="12.75">
      <c r="A23" s="89" t="s">
        <v>94</v>
      </c>
      <c r="B23" s="90" t="s">
        <v>64</v>
      </c>
      <c r="C23" s="60">
        <f t="shared" si="3"/>
        <v>3</v>
      </c>
      <c r="D23" s="61">
        <f t="shared" si="4"/>
        <v>3</v>
      </c>
      <c r="E23" s="62">
        <v>366246784.1</v>
      </c>
      <c r="F23" s="63">
        <v>366246784.1</v>
      </c>
      <c r="G23" s="64">
        <f>F23/E23</f>
        <v>1</v>
      </c>
      <c r="H23" s="61">
        <f t="shared" si="5"/>
        <v>1.5</v>
      </c>
      <c r="I23" s="65">
        <f t="shared" si="6"/>
        <v>1.5</v>
      </c>
      <c r="J23" s="63">
        <v>194003015</v>
      </c>
      <c r="K23" s="66">
        <v>198763986.46</v>
      </c>
      <c r="L23" s="67">
        <f t="shared" si="7"/>
        <v>1.0245407086070286</v>
      </c>
      <c r="M23" s="61">
        <f t="shared" si="8"/>
        <v>1</v>
      </c>
      <c r="N23" s="68">
        <f t="shared" si="9"/>
        <v>1</v>
      </c>
      <c r="O23" s="69">
        <v>12</v>
      </c>
      <c r="P23" s="61">
        <f t="shared" si="10"/>
        <v>0</v>
      </c>
      <c r="Q23" s="65">
        <f t="shared" si="11"/>
        <v>0</v>
      </c>
      <c r="R23" s="93">
        <v>3167387.58</v>
      </c>
      <c r="S23" s="71">
        <f t="shared" si="12"/>
        <v>3167387.58</v>
      </c>
      <c r="T23" s="72">
        <f t="shared" si="13"/>
        <v>0</v>
      </c>
      <c r="U23" s="73">
        <f t="shared" si="14"/>
        <v>0</v>
      </c>
      <c r="V23" s="71"/>
      <c r="W23" s="71">
        <f t="shared" si="15"/>
        <v>0</v>
      </c>
      <c r="X23" s="72">
        <f t="shared" si="16"/>
        <v>1</v>
      </c>
      <c r="Y23" s="73">
        <f t="shared" si="17"/>
        <v>1</v>
      </c>
      <c r="Z23" s="74">
        <v>125548.39</v>
      </c>
      <c r="AA23" s="75">
        <v>130784.44</v>
      </c>
      <c r="AB23" s="76">
        <f t="shared" si="18"/>
        <v>1.041705433259638</v>
      </c>
      <c r="AC23" s="72">
        <f t="shared" si="19"/>
        <v>0</v>
      </c>
      <c r="AD23" s="73">
        <f t="shared" si="20"/>
        <v>0</v>
      </c>
      <c r="AE23" s="63">
        <v>158661282</v>
      </c>
      <c r="AF23" s="63">
        <f t="shared" si="0"/>
        <v>198763986.46</v>
      </c>
      <c r="AG23" s="76">
        <f t="shared" si="21"/>
        <v>1.2527567151512113</v>
      </c>
      <c r="AH23" s="61">
        <f t="shared" si="1"/>
        <v>1.5</v>
      </c>
      <c r="AI23" s="65">
        <f t="shared" si="22"/>
        <v>1.5</v>
      </c>
      <c r="AJ23" s="77"/>
      <c r="AK23" s="78">
        <f t="shared" si="23"/>
        <v>0</v>
      </c>
      <c r="AL23" s="72">
        <f t="shared" si="24"/>
        <v>1</v>
      </c>
      <c r="AM23" s="79">
        <f t="shared" si="25"/>
        <v>1</v>
      </c>
      <c r="AN23" s="80"/>
      <c r="AO23" s="63">
        <v>1</v>
      </c>
      <c r="AP23" s="76">
        <f t="shared" si="26"/>
        <v>1</v>
      </c>
      <c r="AQ23" s="72">
        <f t="shared" si="2"/>
        <v>1</v>
      </c>
      <c r="AR23" s="73">
        <f t="shared" si="2"/>
        <v>1</v>
      </c>
      <c r="AS23" s="81" t="s">
        <v>64</v>
      </c>
      <c r="AT23" s="82">
        <f t="shared" si="27"/>
        <v>1</v>
      </c>
      <c r="AU23" s="83">
        <f t="shared" si="28"/>
        <v>1</v>
      </c>
      <c r="AV23" s="91" t="s">
        <v>64</v>
      </c>
      <c r="AW23" s="92" t="s">
        <v>64</v>
      </c>
      <c r="AX23" s="92" t="s">
        <v>64</v>
      </c>
      <c r="AY23" s="86">
        <f t="shared" si="29"/>
        <v>1</v>
      </c>
      <c r="AZ23" s="83">
        <f t="shared" si="30"/>
        <v>1</v>
      </c>
      <c r="BA23" s="87">
        <f>D23+I23+N23+Q23+U23+Y23+AD23+AI23+AM23+AR23+AU23+AZ23</f>
        <v>12</v>
      </c>
    </row>
    <row r="24" spans="1:53" ht="12.75">
      <c r="A24" s="89" t="s">
        <v>86</v>
      </c>
      <c r="B24" s="90" t="s">
        <v>64</v>
      </c>
      <c r="C24" s="60">
        <f t="shared" si="3"/>
        <v>3</v>
      </c>
      <c r="D24" s="61">
        <f t="shared" si="4"/>
        <v>3</v>
      </c>
      <c r="E24" s="62">
        <v>275776724.08</v>
      </c>
      <c r="F24" s="63">
        <v>274711524.08</v>
      </c>
      <c r="G24" s="64">
        <f>F24/E24</f>
        <v>0.996137455024337</v>
      </c>
      <c r="H24" s="61">
        <f t="shared" si="5"/>
        <v>1.5</v>
      </c>
      <c r="I24" s="65">
        <f t="shared" si="6"/>
        <v>1.5</v>
      </c>
      <c r="J24" s="63">
        <v>66599007</v>
      </c>
      <c r="K24" s="66">
        <v>72575940.12</v>
      </c>
      <c r="L24" s="67">
        <f t="shared" si="7"/>
        <v>1.0897450786315779</v>
      </c>
      <c r="M24" s="61">
        <f t="shared" si="8"/>
        <v>1</v>
      </c>
      <c r="N24" s="68">
        <f t="shared" si="9"/>
        <v>1</v>
      </c>
      <c r="O24" s="69">
        <v>7</v>
      </c>
      <c r="P24" s="61">
        <f t="shared" si="10"/>
        <v>0</v>
      </c>
      <c r="Q24" s="65">
        <f t="shared" si="11"/>
        <v>0</v>
      </c>
      <c r="R24" s="93"/>
      <c r="S24" s="71">
        <f t="shared" si="12"/>
        <v>0</v>
      </c>
      <c r="T24" s="72">
        <f t="shared" si="13"/>
        <v>1</v>
      </c>
      <c r="U24" s="73">
        <f t="shared" si="14"/>
        <v>1</v>
      </c>
      <c r="V24" s="71"/>
      <c r="W24" s="71">
        <f t="shared" si="15"/>
        <v>0</v>
      </c>
      <c r="X24" s="72">
        <f t="shared" si="16"/>
        <v>1</v>
      </c>
      <c r="Y24" s="73">
        <f t="shared" si="17"/>
        <v>1</v>
      </c>
      <c r="Z24" s="74">
        <v>3510.56</v>
      </c>
      <c r="AA24" s="75">
        <v>2981.28</v>
      </c>
      <c r="AB24" s="76">
        <f t="shared" si="18"/>
        <v>0.8492320313568207</v>
      </c>
      <c r="AC24" s="72">
        <f t="shared" si="19"/>
        <v>1</v>
      </c>
      <c r="AD24" s="73">
        <f t="shared" si="20"/>
        <v>1</v>
      </c>
      <c r="AE24" s="63">
        <v>60942561.7</v>
      </c>
      <c r="AF24" s="63">
        <f t="shared" si="0"/>
        <v>72575940.12</v>
      </c>
      <c r="AG24" s="76">
        <f t="shared" si="21"/>
        <v>1.1908908666699516</v>
      </c>
      <c r="AH24" s="61">
        <f t="shared" si="1"/>
        <v>1.5</v>
      </c>
      <c r="AI24" s="65">
        <f t="shared" si="22"/>
        <v>1.5</v>
      </c>
      <c r="AJ24" s="77"/>
      <c r="AK24" s="78">
        <f t="shared" si="23"/>
        <v>0</v>
      </c>
      <c r="AL24" s="72">
        <f t="shared" si="24"/>
        <v>1</v>
      </c>
      <c r="AM24" s="79">
        <f t="shared" si="25"/>
        <v>1</v>
      </c>
      <c r="AN24" s="80"/>
      <c r="AO24" s="63">
        <v>1</v>
      </c>
      <c r="AP24" s="76">
        <f t="shared" si="26"/>
        <v>1</v>
      </c>
      <c r="AQ24" s="72">
        <f t="shared" si="2"/>
        <v>1</v>
      </c>
      <c r="AR24" s="73">
        <f t="shared" si="2"/>
        <v>1</v>
      </c>
      <c r="AS24" s="81" t="s">
        <v>64</v>
      </c>
      <c r="AT24" s="82">
        <f t="shared" si="27"/>
        <v>1</v>
      </c>
      <c r="AU24" s="83">
        <f t="shared" si="28"/>
        <v>1</v>
      </c>
      <c r="AV24" s="91" t="s">
        <v>64</v>
      </c>
      <c r="AW24" s="92" t="s">
        <v>64</v>
      </c>
      <c r="AX24" s="92" t="s">
        <v>64</v>
      </c>
      <c r="AY24" s="86">
        <f t="shared" si="29"/>
        <v>1</v>
      </c>
      <c r="AZ24" s="83">
        <f t="shared" si="30"/>
        <v>1</v>
      </c>
      <c r="BA24" s="87">
        <f>D24+I24+N24+Q24+U24+Y24+AD24+AI24+AM24+AR24+AU24+AZ24</f>
        <v>14</v>
      </c>
    </row>
    <row r="25" spans="1:53" ht="12.75">
      <c r="A25" s="89" t="s">
        <v>97</v>
      </c>
      <c r="B25" s="90" t="s">
        <v>64</v>
      </c>
      <c r="C25" s="60">
        <f t="shared" si="3"/>
        <v>3</v>
      </c>
      <c r="D25" s="61">
        <f t="shared" si="4"/>
        <v>3</v>
      </c>
      <c r="E25" s="62">
        <v>427581028.24</v>
      </c>
      <c r="F25" s="63">
        <v>427581028.24</v>
      </c>
      <c r="G25" s="64">
        <f>F25/E25</f>
        <v>1</v>
      </c>
      <c r="H25" s="61">
        <f t="shared" si="5"/>
        <v>1.5</v>
      </c>
      <c r="I25" s="65">
        <f t="shared" si="6"/>
        <v>1.5</v>
      </c>
      <c r="J25" s="63">
        <v>148349966.99</v>
      </c>
      <c r="K25" s="66">
        <v>149193617.83</v>
      </c>
      <c r="L25" s="67">
        <f t="shared" si="7"/>
        <v>1.0056868960412837</v>
      </c>
      <c r="M25" s="61">
        <f t="shared" si="8"/>
        <v>1</v>
      </c>
      <c r="N25" s="68">
        <f t="shared" si="9"/>
        <v>1</v>
      </c>
      <c r="O25" s="69">
        <v>7</v>
      </c>
      <c r="P25" s="61">
        <f t="shared" si="10"/>
        <v>0</v>
      </c>
      <c r="Q25" s="65">
        <f t="shared" si="11"/>
        <v>0</v>
      </c>
      <c r="R25" s="93">
        <v>2164870</v>
      </c>
      <c r="S25" s="71">
        <f t="shared" si="12"/>
        <v>2164870</v>
      </c>
      <c r="T25" s="72">
        <f t="shared" si="13"/>
        <v>0</v>
      </c>
      <c r="U25" s="73">
        <f t="shared" si="14"/>
        <v>0</v>
      </c>
      <c r="V25" s="71"/>
      <c r="W25" s="71">
        <f t="shared" si="15"/>
        <v>0</v>
      </c>
      <c r="X25" s="72">
        <f t="shared" si="16"/>
        <v>1</v>
      </c>
      <c r="Y25" s="73">
        <f t="shared" si="17"/>
        <v>1</v>
      </c>
      <c r="Z25" s="74">
        <v>1854.45</v>
      </c>
      <c r="AA25" s="75">
        <v>3945.8</v>
      </c>
      <c r="AB25" s="76">
        <f t="shared" si="18"/>
        <v>2.1277467712798943</v>
      </c>
      <c r="AC25" s="72">
        <f t="shared" si="19"/>
        <v>0</v>
      </c>
      <c r="AD25" s="73">
        <f t="shared" si="20"/>
        <v>0</v>
      </c>
      <c r="AE25" s="63">
        <v>131613008.75</v>
      </c>
      <c r="AF25" s="63">
        <f t="shared" si="0"/>
        <v>149193617.83</v>
      </c>
      <c r="AG25" s="76">
        <f t="shared" si="21"/>
        <v>1.1335780501256871</v>
      </c>
      <c r="AH25" s="61">
        <f t="shared" si="1"/>
        <v>1.5</v>
      </c>
      <c r="AI25" s="65">
        <f t="shared" si="22"/>
        <v>1.5</v>
      </c>
      <c r="AJ25" s="77"/>
      <c r="AK25" s="78">
        <f t="shared" si="23"/>
        <v>0</v>
      </c>
      <c r="AL25" s="72">
        <f t="shared" si="24"/>
        <v>1</v>
      </c>
      <c r="AM25" s="79">
        <f t="shared" si="25"/>
        <v>1</v>
      </c>
      <c r="AN25" s="80"/>
      <c r="AO25" s="63">
        <v>1</v>
      </c>
      <c r="AP25" s="76">
        <f t="shared" si="26"/>
        <v>1</v>
      </c>
      <c r="AQ25" s="72">
        <f t="shared" si="2"/>
        <v>1</v>
      </c>
      <c r="AR25" s="73">
        <f t="shared" si="2"/>
        <v>1</v>
      </c>
      <c r="AS25" s="81" t="s">
        <v>75</v>
      </c>
      <c r="AT25" s="82">
        <f t="shared" si="27"/>
        <v>0</v>
      </c>
      <c r="AU25" s="83">
        <f t="shared" si="28"/>
        <v>0</v>
      </c>
      <c r="AV25" s="91" t="s">
        <v>75</v>
      </c>
      <c r="AW25" s="92" t="s">
        <v>75</v>
      </c>
      <c r="AX25" s="92" t="s">
        <v>75</v>
      </c>
      <c r="AY25" s="86">
        <f t="shared" si="29"/>
        <v>0</v>
      </c>
      <c r="AZ25" s="83">
        <f t="shared" si="30"/>
        <v>0</v>
      </c>
      <c r="BA25" s="87">
        <f>D25+I25+N25+Q25+U25+Y25+AD25+AI25+AM25+AR25+AU25+AZ25</f>
        <v>10</v>
      </c>
    </row>
    <row r="26" spans="1:53" ht="12.75">
      <c r="A26" s="89" t="s">
        <v>99</v>
      </c>
      <c r="B26" s="90" t="s">
        <v>64</v>
      </c>
      <c r="C26" s="60">
        <f t="shared" si="3"/>
        <v>3</v>
      </c>
      <c r="D26" s="61">
        <f t="shared" si="4"/>
        <v>3</v>
      </c>
      <c r="E26" s="62">
        <v>266587376.53</v>
      </c>
      <c r="F26" s="63">
        <v>263861914.53</v>
      </c>
      <c r="G26" s="64">
        <f>F26/E26</f>
        <v>0.9897764776581861</v>
      </c>
      <c r="H26" s="61">
        <f t="shared" si="5"/>
        <v>1.5</v>
      </c>
      <c r="I26" s="65">
        <f t="shared" si="6"/>
        <v>1.5</v>
      </c>
      <c r="J26" s="63">
        <v>62376200</v>
      </c>
      <c r="K26" s="66">
        <v>62305111.58</v>
      </c>
      <c r="L26" s="67">
        <f t="shared" si="7"/>
        <v>0.9988603278173406</v>
      </c>
      <c r="M26" s="61">
        <f t="shared" si="8"/>
        <v>0</v>
      </c>
      <c r="N26" s="68">
        <f t="shared" si="9"/>
        <v>0</v>
      </c>
      <c r="O26" s="69">
        <v>7</v>
      </c>
      <c r="P26" s="61">
        <f t="shared" si="10"/>
        <v>0</v>
      </c>
      <c r="Q26" s="65">
        <f t="shared" si="11"/>
        <v>0</v>
      </c>
      <c r="R26" s="93"/>
      <c r="S26" s="71">
        <f t="shared" si="12"/>
        <v>0</v>
      </c>
      <c r="T26" s="72">
        <f t="shared" si="13"/>
        <v>1</v>
      </c>
      <c r="U26" s="73">
        <f t="shared" si="14"/>
        <v>1</v>
      </c>
      <c r="V26" s="71"/>
      <c r="W26" s="71">
        <f t="shared" si="15"/>
        <v>0</v>
      </c>
      <c r="X26" s="72">
        <f t="shared" si="16"/>
        <v>1</v>
      </c>
      <c r="Y26" s="73">
        <f t="shared" si="17"/>
        <v>1</v>
      </c>
      <c r="Z26" s="74">
        <v>3014.05</v>
      </c>
      <c r="AA26" s="75">
        <v>6979.44</v>
      </c>
      <c r="AB26" s="76">
        <f t="shared" si="18"/>
        <v>2.3156351089066205</v>
      </c>
      <c r="AC26" s="72">
        <f t="shared" si="19"/>
        <v>0</v>
      </c>
      <c r="AD26" s="73">
        <f t="shared" si="20"/>
        <v>0</v>
      </c>
      <c r="AE26" s="63">
        <v>59564561.95</v>
      </c>
      <c r="AF26" s="63">
        <f t="shared" si="0"/>
        <v>62305111.58</v>
      </c>
      <c r="AG26" s="76">
        <f t="shared" si="21"/>
        <v>1.0460097336449898</v>
      </c>
      <c r="AH26" s="61">
        <f t="shared" si="1"/>
        <v>1</v>
      </c>
      <c r="AI26" s="65">
        <f t="shared" si="22"/>
        <v>1</v>
      </c>
      <c r="AJ26" s="77"/>
      <c r="AK26" s="78">
        <f t="shared" si="23"/>
        <v>0</v>
      </c>
      <c r="AL26" s="72">
        <f t="shared" si="24"/>
        <v>1</v>
      </c>
      <c r="AM26" s="79">
        <f t="shared" si="25"/>
        <v>1</v>
      </c>
      <c r="AN26" s="80">
        <v>1</v>
      </c>
      <c r="AO26" s="63">
        <v>1</v>
      </c>
      <c r="AP26" s="76">
        <f t="shared" si="26"/>
        <v>2</v>
      </c>
      <c r="AQ26" s="72">
        <f t="shared" si="2"/>
        <v>2</v>
      </c>
      <c r="AR26" s="73">
        <f t="shared" si="2"/>
        <v>2</v>
      </c>
      <c r="AS26" s="81" t="s">
        <v>64</v>
      </c>
      <c r="AT26" s="82">
        <f t="shared" si="27"/>
        <v>1</v>
      </c>
      <c r="AU26" s="83">
        <f t="shared" si="28"/>
        <v>1</v>
      </c>
      <c r="AV26" s="91" t="s">
        <v>64</v>
      </c>
      <c r="AW26" s="92" t="s">
        <v>64</v>
      </c>
      <c r="AX26" s="92" t="s">
        <v>64</v>
      </c>
      <c r="AY26" s="86">
        <f t="shared" si="29"/>
        <v>1</v>
      </c>
      <c r="AZ26" s="83">
        <f t="shared" si="30"/>
        <v>1</v>
      </c>
      <c r="BA26" s="87">
        <f>D26+I26+N26+Q26+U26+Y26+AD26+AI26+AM26+AR26+AU26+AZ26</f>
        <v>12.5</v>
      </c>
    </row>
    <row r="27" spans="1:53" s="94" customFormat="1" ht="12.75">
      <c r="A27" s="88" t="s">
        <v>80</v>
      </c>
      <c r="B27" s="90" t="s">
        <v>64</v>
      </c>
      <c r="C27" s="60">
        <f t="shared" si="3"/>
        <v>3</v>
      </c>
      <c r="D27" s="61">
        <f t="shared" si="4"/>
        <v>3</v>
      </c>
      <c r="E27" s="62">
        <v>264301264.10999998</v>
      </c>
      <c r="F27" s="63">
        <v>259826989.11</v>
      </c>
      <c r="G27" s="64">
        <f>F27/E27</f>
        <v>0.9830713068472582</v>
      </c>
      <c r="H27" s="61">
        <f t="shared" si="5"/>
        <v>1.5</v>
      </c>
      <c r="I27" s="65">
        <f t="shared" si="6"/>
        <v>1.5</v>
      </c>
      <c r="J27" s="63">
        <v>80323117</v>
      </c>
      <c r="K27" s="66">
        <v>80963582.43</v>
      </c>
      <c r="L27" s="67">
        <f t="shared" si="7"/>
        <v>1.0079736127521048</v>
      </c>
      <c r="M27" s="61">
        <f t="shared" si="8"/>
        <v>1</v>
      </c>
      <c r="N27" s="68">
        <f t="shared" si="9"/>
        <v>1</v>
      </c>
      <c r="O27" s="69">
        <v>4</v>
      </c>
      <c r="P27" s="61">
        <f t="shared" si="10"/>
        <v>1</v>
      </c>
      <c r="Q27" s="65">
        <f t="shared" si="11"/>
        <v>1</v>
      </c>
      <c r="R27" s="93"/>
      <c r="S27" s="71">
        <f t="shared" si="12"/>
        <v>0</v>
      </c>
      <c r="T27" s="72">
        <f t="shared" si="13"/>
        <v>1</v>
      </c>
      <c r="U27" s="73">
        <f t="shared" si="14"/>
        <v>1</v>
      </c>
      <c r="V27" s="71"/>
      <c r="W27" s="71">
        <f t="shared" si="15"/>
        <v>0</v>
      </c>
      <c r="X27" s="72">
        <f t="shared" si="16"/>
        <v>1</v>
      </c>
      <c r="Y27" s="73">
        <f t="shared" si="17"/>
        <v>1</v>
      </c>
      <c r="Z27" s="74">
        <v>7626.22</v>
      </c>
      <c r="AA27" s="75">
        <v>4770.54</v>
      </c>
      <c r="AB27" s="76">
        <f t="shared" si="18"/>
        <v>0.6255445030434474</v>
      </c>
      <c r="AC27" s="72">
        <f t="shared" si="19"/>
        <v>1</v>
      </c>
      <c r="AD27" s="73">
        <f t="shared" si="20"/>
        <v>1</v>
      </c>
      <c r="AE27" s="63">
        <v>80706668.68</v>
      </c>
      <c r="AF27" s="63">
        <f t="shared" si="0"/>
        <v>80963582.43</v>
      </c>
      <c r="AG27" s="76">
        <f t="shared" si="21"/>
        <v>1.0031833026217283</v>
      </c>
      <c r="AH27" s="61">
        <f t="shared" si="1"/>
        <v>1</v>
      </c>
      <c r="AI27" s="65">
        <f t="shared" si="22"/>
        <v>1</v>
      </c>
      <c r="AJ27" s="77"/>
      <c r="AK27" s="78">
        <f t="shared" si="23"/>
        <v>0</v>
      </c>
      <c r="AL27" s="72">
        <f t="shared" si="24"/>
        <v>1</v>
      </c>
      <c r="AM27" s="79">
        <f t="shared" si="25"/>
        <v>1</v>
      </c>
      <c r="AN27" s="80"/>
      <c r="AO27" s="63">
        <v>1</v>
      </c>
      <c r="AP27" s="76">
        <f t="shared" si="26"/>
        <v>1</v>
      </c>
      <c r="AQ27" s="72">
        <f t="shared" si="2"/>
        <v>1</v>
      </c>
      <c r="AR27" s="73">
        <f t="shared" si="2"/>
        <v>1</v>
      </c>
      <c r="AS27" s="81" t="s">
        <v>64</v>
      </c>
      <c r="AT27" s="82">
        <f t="shared" si="27"/>
        <v>1</v>
      </c>
      <c r="AU27" s="83">
        <f t="shared" si="28"/>
        <v>1</v>
      </c>
      <c r="AV27" s="91" t="s">
        <v>64</v>
      </c>
      <c r="AW27" s="92" t="s">
        <v>64</v>
      </c>
      <c r="AX27" s="92" t="s">
        <v>64</v>
      </c>
      <c r="AY27" s="86">
        <f t="shared" si="29"/>
        <v>1</v>
      </c>
      <c r="AZ27" s="83">
        <f t="shared" si="30"/>
        <v>1</v>
      </c>
      <c r="BA27" s="87">
        <f>D27+I27+N27+Q27+U27+Y27+AD27+AI27+AM27+AR27+AU27+AZ27</f>
        <v>14.5</v>
      </c>
    </row>
    <row r="28" spans="1:53" s="94" customFormat="1" ht="12.75">
      <c r="A28" s="88" t="s">
        <v>91</v>
      </c>
      <c r="B28" s="90" t="s">
        <v>64</v>
      </c>
      <c r="C28" s="60">
        <f t="shared" si="3"/>
        <v>3</v>
      </c>
      <c r="D28" s="61">
        <f t="shared" si="4"/>
        <v>3</v>
      </c>
      <c r="E28" s="62">
        <v>211127223.89</v>
      </c>
      <c r="F28" s="63">
        <v>183439421.89</v>
      </c>
      <c r="G28" s="64">
        <f>F28/E28</f>
        <v>0.8688572629817475</v>
      </c>
      <c r="H28" s="61">
        <f t="shared" si="5"/>
        <v>1</v>
      </c>
      <c r="I28" s="65">
        <f t="shared" si="6"/>
        <v>1</v>
      </c>
      <c r="J28" s="63">
        <v>53603096.21</v>
      </c>
      <c r="K28" s="66">
        <v>56406416.02</v>
      </c>
      <c r="L28" s="67">
        <f t="shared" si="7"/>
        <v>1.0522977217401301</v>
      </c>
      <c r="M28" s="61">
        <f t="shared" si="8"/>
        <v>1</v>
      </c>
      <c r="N28" s="68">
        <f t="shared" si="9"/>
        <v>1</v>
      </c>
      <c r="O28" s="69">
        <v>7</v>
      </c>
      <c r="P28" s="61">
        <f t="shared" si="10"/>
        <v>0</v>
      </c>
      <c r="Q28" s="65">
        <f t="shared" si="11"/>
        <v>0</v>
      </c>
      <c r="R28" s="93"/>
      <c r="S28" s="71">
        <f t="shared" si="12"/>
        <v>0</v>
      </c>
      <c r="T28" s="72">
        <f t="shared" si="13"/>
        <v>1</v>
      </c>
      <c r="U28" s="73">
        <f t="shared" si="14"/>
        <v>1</v>
      </c>
      <c r="V28" s="71"/>
      <c r="W28" s="71">
        <f t="shared" si="15"/>
        <v>0</v>
      </c>
      <c r="X28" s="72">
        <f t="shared" si="16"/>
        <v>1</v>
      </c>
      <c r="Y28" s="73">
        <f t="shared" si="17"/>
        <v>1</v>
      </c>
      <c r="Z28" s="74">
        <v>3851.2</v>
      </c>
      <c r="AA28" s="75">
        <v>5544.23</v>
      </c>
      <c r="AB28" s="76">
        <f t="shared" si="18"/>
        <v>1.4396110303282093</v>
      </c>
      <c r="AC28" s="72">
        <f t="shared" si="19"/>
        <v>0</v>
      </c>
      <c r="AD28" s="73">
        <f t="shared" si="20"/>
        <v>0</v>
      </c>
      <c r="AE28" s="63">
        <v>44525014.99</v>
      </c>
      <c r="AF28" s="63">
        <f t="shared" si="0"/>
        <v>56406416.02</v>
      </c>
      <c r="AG28" s="76">
        <f t="shared" si="21"/>
        <v>1.2668477715879147</v>
      </c>
      <c r="AH28" s="61">
        <f t="shared" si="1"/>
        <v>1.5</v>
      </c>
      <c r="AI28" s="65">
        <f t="shared" si="22"/>
        <v>1.5</v>
      </c>
      <c r="AJ28" s="77"/>
      <c r="AK28" s="78">
        <f t="shared" si="23"/>
        <v>0</v>
      </c>
      <c r="AL28" s="72">
        <f t="shared" si="24"/>
        <v>1</v>
      </c>
      <c r="AM28" s="79">
        <f t="shared" si="25"/>
        <v>1</v>
      </c>
      <c r="AN28" s="80">
        <v>1</v>
      </c>
      <c r="AO28" s="63">
        <v>1</v>
      </c>
      <c r="AP28" s="76">
        <f t="shared" si="26"/>
        <v>2</v>
      </c>
      <c r="AQ28" s="72">
        <f t="shared" si="2"/>
        <v>2</v>
      </c>
      <c r="AR28" s="73">
        <f t="shared" si="2"/>
        <v>2</v>
      </c>
      <c r="AS28" s="81" t="s">
        <v>64</v>
      </c>
      <c r="AT28" s="82">
        <f t="shared" si="27"/>
        <v>1</v>
      </c>
      <c r="AU28" s="83">
        <f t="shared" si="28"/>
        <v>1</v>
      </c>
      <c r="AV28" s="91" t="s">
        <v>64</v>
      </c>
      <c r="AW28" s="92" t="s">
        <v>64</v>
      </c>
      <c r="AX28" s="92" t="s">
        <v>64</v>
      </c>
      <c r="AY28" s="86">
        <f t="shared" si="29"/>
        <v>1</v>
      </c>
      <c r="AZ28" s="83">
        <f t="shared" si="30"/>
        <v>1</v>
      </c>
      <c r="BA28" s="87">
        <f>D28+I28+N28+Q28+U28+Y28+AD28+AI28+AM28+AR28+AU28+AZ28</f>
        <v>13.5</v>
      </c>
    </row>
    <row r="29" spans="1:53" ht="12.75">
      <c r="A29" s="89" t="s">
        <v>88</v>
      </c>
      <c r="B29" s="90" t="s">
        <v>64</v>
      </c>
      <c r="C29" s="60">
        <f t="shared" si="3"/>
        <v>3</v>
      </c>
      <c r="D29" s="61">
        <f t="shared" si="4"/>
        <v>3</v>
      </c>
      <c r="E29" s="62">
        <v>304760959.89</v>
      </c>
      <c r="F29" s="63">
        <v>300319963.43</v>
      </c>
      <c r="G29" s="64">
        <f>F29/E29</f>
        <v>0.9854279351869646</v>
      </c>
      <c r="H29" s="61">
        <f t="shared" si="5"/>
        <v>1.5</v>
      </c>
      <c r="I29" s="65">
        <f t="shared" si="6"/>
        <v>1.5</v>
      </c>
      <c r="J29" s="63">
        <v>61694731.5</v>
      </c>
      <c r="K29" s="66">
        <v>69075464.65</v>
      </c>
      <c r="L29" s="67">
        <f t="shared" si="7"/>
        <v>1.1196331189155107</v>
      </c>
      <c r="M29" s="61">
        <f t="shared" si="8"/>
        <v>1</v>
      </c>
      <c r="N29" s="68">
        <f t="shared" si="9"/>
        <v>1</v>
      </c>
      <c r="O29" s="69">
        <v>11</v>
      </c>
      <c r="P29" s="61">
        <f t="shared" si="10"/>
        <v>0</v>
      </c>
      <c r="Q29" s="65">
        <f t="shared" si="11"/>
        <v>0</v>
      </c>
      <c r="R29" s="93"/>
      <c r="S29" s="71">
        <f t="shared" si="12"/>
        <v>0</v>
      </c>
      <c r="T29" s="72">
        <f t="shared" si="13"/>
        <v>1</v>
      </c>
      <c r="U29" s="73">
        <f t="shared" si="14"/>
        <v>1</v>
      </c>
      <c r="V29" s="71"/>
      <c r="W29" s="71">
        <f t="shared" si="15"/>
        <v>0</v>
      </c>
      <c r="X29" s="72">
        <f t="shared" si="16"/>
        <v>1</v>
      </c>
      <c r="Y29" s="73">
        <f t="shared" si="17"/>
        <v>1</v>
      </c>
      <c r="Z29" s="74">
        <v>2596.95</v>
      </c>
      <c r="AA29" s="75">
        <v>6802.27</v>
      </c>
      <c r="AB29" s="76">
        <f t="shared" si="18"/>
        <v>2.6193303683166795</v>
      </c>
      <c r="AC29" s="72">
        <f t="shared" si="19"/>
        <v>0</v>
      </c>
      <c r="AD29" s="73">
        <f t="shared" si="20"/>
        <v>0</v>
      </c>
      <c r="AE29" s="63">
        <v>58313001.81</v>
      </c>
      <c r="AF29" s="63">
        <f t="shared" si="0"/>
        <v>69075464.65</v>
      </c>
      <c r="AG29" s="76">
        <f t="shared" si="21"/>
        <v>1.1845636908740713</v>
      </c>
      <c r="AH29" s="61">
        <f t="shared" si="1"/>
        <v>1.5</v>
      </c>
      <c r="AI29" s="65">
        <f t="shared" si="22"/>
        <v>1.5</v>
      </c>
      <c r="AJ29" s="77"/>
      <c r="AK29" s="78">
        <f t="shared" si="23"/>
        <v>0</v>
      </c>
      <c r="AL29" s="72">
        <f t="shared" si="24"/>
        <v>1</v>
      </c>
      <c r="AM29" s="79">
        <f t="shared" si="25"/>
        <v>1</v>
      </c>
      <c r="AN29" s="80">
        <v>1</v>
      </c>
      <c r="AO29" s="63">
        <v>1</v>
      </c>
      <c r="AP29" s="76">
        <f t="shared" si="26"/>
        <v>2</v>
      </c>
      <c r="AQ29" s="72">
        <f t="shared" si="2"/>
        <v>2</v>
      </c>
      <c r="AR29" s="73">
        <f t="shared" si="2"/>
        <v>2</v>
      </c>
      <c r="AS29" s="81" t="s">
        <v>64</v>
      </c>
      <c r="AT29" s="82">
        <f t="shared" si="27"/>
        <v>1</v>
      </c>
      <c r="AU29" s="83">
        <f t="shared" si="28"/>
        <v>1</v>
      </c>
      <c r="AV29" s="91" t="s">
        <v>64</v>
      </c>
      <c r="AW29" s="92" t="s">
        <v>64</v>
      </c>
      <c r="AX29" s="92" t="s">
        <v>64</v>
      </c>
      <c r="AY29" s="86">
        <f t="shared" si="29"/>
        <v>1</v>
      </c>
      <c r="AZ29" s="83">
        <f t="shared" si="30"/>
        <v>1</v>
      </c>
      <c r="BA29" s="87">
        <f>D29+I29+N29+Q29+U29+Y29+AD29+AI29+AM29+AR29+AU29+AZ29</f>
        <v>14</v>
      </c>
    </row>
    <row r="30" spans="1:53" ht="12.75">
      <c r="A30" s="88" t="s">
        <v>79</v>
      </c>
      <c r="B30" s="90" t="s">
        <v>64</v>
      </c>
      <c r="C30" s="60">
        <f t="shared" si="3"/>
        <v>3</v>
      </c>
      <c r="D30" s="61">
        <f t="shared" si="4"/>
        <v>3</v>
      </c>
      <c r="E30" s="62">
        <v>329683479.61</v>
      </c>
      <c r="F30" s="63">
        <v>328122956</v>
      </c>
      <c r="G30" s="64">
        <f>F30/E30</f>
        <v>0.9952666005228832</v>
      </c>
      <c r="H30" s="61">
        <f t="shared" si="5"/>
        <v>1.5</v>
      </c>
      <c r="I30" s="65">
        <f t="shared" si="6"/>
        <v>1.5</v>
      </c>
      <c r="J30" s="63">
        <v>128623648.7</v>
      </c>
      <c r="K30" s="66">
        <v>133524599.37</v>
      </c>
      <c r="L30" s="67">
        <f t="shared" si="7"/>
        <v>1.0381030294159272</v>
      </c>
      <c r="M30" s="61">
        <f t="shared" si="8"/>
        <v>1</v>
      </c>
      <c r="N30" s="68">
        <f t="shared" si="9"/>
        <v>1</v>
      </c>
      <c r="O30" s="69">
        <v>4</v>
      </c>
      <c r="P30" s="61">
        <f t="shared" si="10"/>
        <v>1</v>
      </c>
      <c r="Q30" s="65">
        <f t="shared" si="11"/>
        <v>1</v>
      </c>
      <c r="R30" s="93"/>
      <c r="S30" s="71">
        <f t="shared" si="12"/>
        <v>0</v>
      </c>
      <c r="T30" s="72">
        <f t="shared" si="13"/>
        <v>1</v>
      </c>
      <c r="U30" s="73">
        <f t="shared" si="14"/>
        <v>1</v>
      </c>
      <c r="V30" s="71"/>
      <c r="W30" s="71">
        <f t="shared" si="15"/>
        <v>0</v>
      </c>
      <c r="X30" s="72">
        <f t="shared" si="16"/>
        <v>1</v>
      </c>
      <c r="Y30" s="73">
        <f t="shared" si="17"/>
        <v>1</v>
      </c>
      <c r="Z30" s="74">
        <v>13423.88</v>
      </c>
      <c r="AA30" s="75">
        <v>8802.48</v>
      </c>
      <c r="AB30" s="76">
        <f t="shared" si="18"/>
        <v>0.6557329177555222</v>
      </c>
      <c r="AC30" s="72">
        <f t="shared" si="19"/>
        <v>1</v>
      </c>
      <c r="AD30" s="73">
        <f t="shared" si="20"/>
        <v>1</v>
      </c>
      <c r="AE30" s="63">
        <v>109164490.12</v>
      </c>
      <c r="AF30" s="63">
        <f t="shared" si="0"/>
        <v>133524599.37</v>
      </c>
      <c r="AG30" s="76">
        <f t="shared" si="21"/>
        <v>1.223150488068253</v>
      </c>
      <c r="AH30" s="61">
        <f t="shared" si="1"/>
        <v>1.5</v>
      </c>
      <c r="AI30" s="65">
        <f t="shared" si="22"/>
        <v>1.5</v>
      </c>
      <c r="AJ30" s="77"/>
      <c r="AK30" s="78">
        <f t="shared" si="23"/>
        <v>0</v>
      </c>
      <c r="AL30" s="72">
        <f t="shared" si="24"/>
        <v>1</v>
      </c>
      <c r="AM30" s="79">
        <f t="shared" si="25"/>
        <v>1</v>
      </c>
      <c r="AN30" s="80"/>
      <c r="AO30" s="63">
        <v>1</v>
      </c>
      <c r="AP30" s="76">
        <f t="shared" si="26"/>
        <v>1</v>
      </c>
      <c r="AQ30" s="72">
        <f aca="true" t="shared" si="31" ref="AQ30:AR42">AP30</f>
        <v>1</v>
      </c>
      <c r="AR30" s="73">
        <f t="shared" si="31"/>
        <v>1</v>
      </c>
      <c r="AS30" s="81" t="s">
        <v>64</v>
      </c>
      <c r="AT30" s="82">
        <f t="shared" si="27"/>
        <v>1</v>
      </c>
      <c r="AU30" s="83">
        <f t="shared" si="28"/>
        <v>1</v>
      </c>
      <c r="AV30" s="91" t="s">
        <v>64</v>
      </c>
      <c r="AW30" s="92" t="s">
        <v>64</v>
      </c>
      <c r="AX30" s="92" t="s">
        <v>64</v>
      </c>
      <c r="AY30" s="86">
        <f t="shared" si="29"/>
        <v>1</v>
      </c>
      <c r="AZ30" s="83">
        <f t="shared" si="30"/>
        <v>1</v>
      </c>
      <c r="BA30" s="87">
        <f>D30+I30+N30+Q30+U30+Y30+AD30+AI30+AM30+AR30+AU30+AZ30</f>
        <v>15</v>
      </c>
    </row>
    <row r="31" spans="1:53" ht="12.75">
      <c r="A31" s="88" t="s">
        <v>102</v>
      </c>
      <c r="B31" s="90" t="s">
        <v>64</v>
      </c>
      <c r="C31" s="60">
        <f t="shared" si="3"/>
        <v>3</v>
      </c>
      <c r="D31" s="61">
        <f t="shared" si="4"/>
        <v>3</v>
      </c>
      <c r="E31" s="62">
        <v>203131523.41</v>
      </c>
      <c r="F31" s="63">
        <v>200817546.8</v>
      </c>
      <c r="G31" s="64">
        <f>F31/E31</f>
        <v>0.9886084809922414</v>
      </c>
      <c r="H31" s="61">
        <f t="shared" si="5"/>
        <v>1.5</v>
      </c>
      <c r="I31" s="65">
        <f t="shared" si="6"/>
        <v>1.5</v>
      </c>
      <c r="J31" s="63">
        <v>36947236</v>
      </c>
      <c r="K31" s="66">
        <v>32547644.28</v>
      </c>
      <c r="L31" s="67">
        <f t="shared" si="7"/>
        <v>0.8809223044451824</v>
      </c>
      <c r="M31" s="61">
        <f t="shared" si="8"/>
        <v>0</v>
      </c>
      <c r="N31" s="68">
        <f t="shared" si="9"/>
        <v>0</v>
      </c>
      <c r="O31" s="69">
        <v>8</v>
      </c>
      <c r="P31" s="61">
        <f t="shared" si="10"/>
        <v>0</v>
      </c>
      <c r="Q31" s="65">
        <f t="shared" si="11"/>
        <v>0</v>
      </c>
      <c r="R31" s="93"/>
      <c r="S31" s="71">
        <f t="shared" si="12"/>
        <v>0</v>
      </c>
      <c r="T31" s="72">
        <f t="shared" si="13"/>
        <v>1</v>
      </c>
      <c r="U31" s="73">
        <f t="shared" si="14"/>
        <v>1</v>
      </c>
      <c r="V31" s="71"/>
      <c r="W31" s="71">
        <f t="shared" si="15"/>
        <v>0</v>
      </c>
      <c r="X31" s="72">
        <f t="shared" si="16"/>
        <v>1</v>
      </c>
      <c r="Y31" s="73">
        <f t="shared" si="17"/>
        <v>1</v>
      </c>
      <c r="Z31" s="74">
        <v>1597.97</v>
      </c>
      <c r="AA31" s="75">
        <v>3430.96</v>
      </c>
      <c r="AB31" s="76">
        <f t="shared" si="18"/>
        <v>2.1470741002647107</v>
      </c>
      <c r="AC31" s="72">
        <f t="shared" si="19"/>
        <v>0</v>
      </c>
      <c r="AD31" s="73">
        <f t="shared" si="20"/>
        <v>0</v>
      </c>
      <c r="AE31" s="63">
        <v>29223674.36</v>
      </c>
      <c r="AF31" s="63">
        <f t="shared" si="0"/>
        <v>32547644.28</v>
      </c>
      <c r="AG31" s="76">
        <f t="shared" si="21"/>
        <v>1.1137423678847755</v>
      </c>
      <c r="AH31" s="61">
        <f t="shared" si="1"/>
        <v>1.5</v>
      </c>
      <c r="AI31" s="65">
        <f t="shared" si="22"/>
        <v>1.5</v>
      </c>
      <c r="AJ31" s="77"/>
      <c r="AK31" s="78">
        <f t="shared" si="23"/>
        <v>0</v>
      </c>
      <c r="AL31" s="72">
        <f t="shared" si="24"/>
        <v>1</v>
      </c>
      <c r="AM31" s="79">
        <f t="shared" si="25"/>
        <v>1</v>
      </c>
      <c r="AN31" s="80"/>
      <c r="AO31" s="63">
        <v>1</v>
      </c>
      <c r="AP31" s="76">
        <f t="shared" si="26"/>
        <v>1</v>
      </c>
      <c r="AQ31" s="72">
        <f t="shared" si="31"/>
        <v>1</v>
      </c>
      <c r="AR31" s="73">
        <f t="shared" si="31"/>
        <v>1</v>
      </c>
      <c r="AS31" s="81" t="s">
        <v>64</v>
      </c>
      <c r="AT31" s="82">
        <f t="shared" si="27"/>
        <v>1</v>
      </c>
      <c r="AU31" s="83">
        <f t="shared" si="28"/>
        <v>1</v>
      </c>
      <c r="AV31" s="91" t="s">
        <v>75</v>
      </c>
      <c r="AW31" s="92" t="s">
        <v>64</v>
      </c>
      <c r="AX31" s="92" t="s">
        <v>75</v>
      </c>
      <c r="AY31" s="86">
        <f t="shared" si="29"/>
        <v>0</v>
      </c>
      <c r="AZ31" s="83">
        <f t="shared" si="30"/>
        <v>0</v>
      </c>
      <c r="BA31" s="87">
        <f>D31+I31+N31+Q31+U31+Y31+AD31+AI31+AM31+AR31+AU31+AZ31</f>
        <v>11</v>
      </c>
    </row>
    <row r="32" spans="1:53" ht="12.75">
      <c r="A32" s="89" t="s">
        <v>95</v>
      </c>
      <c r="B32" s="90" t="s">
        <v>64</v>
      </c>
      <c r="C32" s="60">
        <f t="shared" si="3"/>
        <v>3</v>
      </c>
      <c r="D32" s="61">
        <f t="shared" si="4"/>
        <v>3</v>
      </c>
      <c r="E32" s="62">
        <v>484389655.8</v>
      </c>
      <c r="F32" s="63">
        <v>474342210.88</v>
      </c>
      <c r="G32" s="64">
        <f>F32/E32</f>
        <v>0.9792575155152601</v>
      </c>
      <c r="H32" s="61">
        <f t="shared" si="5"/>
        <v>1.5</v>
      </c>
      <c r="I32" s="65">
        <f t="shared" si="6"/>
        <v>1.5</v>
      </c>
      <c r="J32" s="63">
        <v>172028202</v>
      </c>
      <c r="K32" s="66">
        <v>172086099.99</v>
      </c>
      <c r="L32" s="67">
        <f t="shared" si="7"/>
        <v>1.0003365610366608</v>
      </c>
      <c r="M32" s="61">
        <f t="shared" si="8"/>
        <v>1</v>
      </c>
      <c r="N32" s="68">
        <f t="shared" si="9"/>
        <v>1</v>
      </c>
      <c r="O32" s="69">
        <v>8</v>
      </c>
      <c r="P32" s="61">
        <f t="shared" si="10"/>
        <v>0</v>
      </c>
      <c r="Q32" s="65">
        <f t="shared" si="11"/>
        <v>0</v>
      </c>
      <c r="R32" s="93">
        <v>540894</v>
      </c>
      <c r="S32" s="71">
        <f t="shared" si="12"/>
        <v>540894</v>
      </c>
      <c r="T32" s="72">
        <f t="shared" si="13"/>
        <v>0</v>
      </c>
      <c r="U32" s="73">
        <f t="shared" si="14"/>
        <v>0</v>
      </c>
      <c r="V32" s="71"/>
      <c r="W32" s="71">
        <f t="shared" si="15"/>
        <v>0</v>
      </c>
      <c r="X32" s="72">
        <f t="shared" si="16"/>
        <v>1</v>
      </c>
      <c r="Y32" s="73">
        <f t="shared" si="17"/>
        <v>1</v>
      </c>
      <c r="Z32" s="74">
        <v>7868.53</v>
      </c>
      <c r="AA32" s="75">
        <v>6586.68</v>
      </c>
      <c r="AB32" s="76">
        <f t="shared" si="18"/>
        <v>0.8370915533142785</v>
      </c>
      <c r="AC32" s="72">
        <f t="shared" si="19"/>
        <v>1</v>
      </c>
      <c r="AD32" s="73">
        <f t="shared" si="20"/>
        <v>1</v>
      </c>
      <c r="AE32" s="63">
        <v>143884505.06</v>
      </c>
      <c r="AF32" s="63">
        <f t="shared" si="0"/>
        <v>172086099.99</v>
      </c>
      <c r="AG32" s="76">
        <f t="shared" si="21"/>
        <v>1.196001611975104</v>
      </c>
      <c r="AH32" s="61">
        <f t="shared" si="1"/>
        <v>1.5</v>
      </c>
      <c r="AI32" s="65">
        <f t="shared" si="22"/>
        <v>1.5</v>
      </c>
      <c r="AJ32" s="77"/>
      <c r="AK32" s="78">
        <f t="shared" si="23"/>
        <v>0</v>
      </c>
      <c r="AL32" s="72">
        <f t="shared" si="24"/>
        <v>1</v>
      </c>
      <c r="AM32" s="79">
        <f t="shared" si="25"/>
        <v>1</v>
      </c>
      <c r="AN32" s="80"/>
      <c r="AO32" s="63">
        <v>1</v>
      </c>
      <c r="AP32" s="76">
        <f t="shared" si="26"/>
        <v>1</v>
      </c>
      <c r="AQ32" s="72">
        <f t="shared" si="31"/>
        <v>1</v>
      </c>
      <c r="AR32" s="73">
        <f t="shared" si="31"/>
        <v>1</v>
      </c>
      <c r="AS32" s="81" t="s">
        <v>64</v>
      </c>
      <c r="AT32" s="82">
        <f t="shared" si="27"/>
        <v>1</v>
      </c>
      <c r="AU32" s="83">
        <f t="shared" si="28"/>
        <v>1</v>
      </c>
      <c r="AV32" s="91" t="s">
        <v>64</v>
      </c>
      <c r="AW32" s="92" t="s">
        <v>64</v>
      </c>
      <c r="AX32" s="92" t="s">
        <v>64</v>
      </c>
      <c r="AY32" s="86">
        <f t="shared" si="29"/>
        <v>1</v>
      </c>
      <c r="AZ32" s="83">
        <f t="shared" si="30"/>
        <v>1</v>
      </c>
      <c r="BA32" s="87">
        <f>D32+I32+N32+Q32+U32+Y32+AD32+AI32+AM32+AR32+AU32+AZ32</f>
        <v>13</v>
      </c>
    </row>
    <row r="33" spans="1:53" ht="12.75">
      <c r="A33" s="89" t="s">
        <v>96</v>
      </c>
      <c r="B33" s="90" t="s">
        <v>64</v>
      </c>
      <c r="C33" s="60">
        <f t="shared" si="3"/>
        <v>3</v>
      </c>
      <c r="D33" s="61">
        <f t="shared" si="4"/>
        <v>3</v>
      </c>
      <c r="E33" s="62">
        <v>544829145.29</v>
      </c>
      <c r="F33" s="63">
        <v>543113100</v>
      </c>
      <c r="G33" s="64">
        <f>F33/E33</f>
        <v>0.9968503056328116</v>
      </c>
      <c r="H33" s="61">
        <f t="shared" si="5"/>
        <v>1.5</v>
      </c>
      <c r="I33" s="65">
        <f t="shared" si="6"/>
        <v>1.5</v>
      </c>
      <c r="J33" s="63">
        <v>270705028</v>
      </c>
      <c r="K33" s="66">
        <v>275267813.45</v>
      </c>
      <c r="L33" s="67">
        <f t="shared" si="7"/>
        <v>1.0168551928411171</v>
      </c>
      <c r="M33" s="61">
        <f t="shared" si="8"/>
        <v>1</v>
      </c>
      <c r="N33" s="68">
        <f t="shared" si="9"/>
        <v>1</v>
      </c>
      <c r="O33" s="69">
        <v>7</v>
      </c>
      <c r="P33" s="61">
        <f t="shared" si="10"/>
        <v>0</v>
      </c>
      <c r="Q33" s="65">
        <f t="shared" si="11"/>
        <v>0</v>
      </c>
      <c r="R33" s="93"/>
      <c r="S33" s="71">
        <f t="shared" si="12"/>
        <v>0</v>
      </c>
      <c r="T33" s="72">
        <f t="shared" si="13"/>
        <v>1</v>
      </c>
      <c r="U33" s="73">
        <f t="shared" si="14"/>
        <v>1</v>
      </c>
      <c r="V33" s="71"/>
      <c r="W33" s="71">
        <f t="shared" si="15"/>
        <v>0</v>
      </c>
      <c r="X33" s="72">
        <f t="shared" si="16"/>
        <v>1</v>
      </c>
      <c r="Y33" s="73">
        <f t="shared" si="17"/>
        <v>1</v>
      </c>
      <c r="Z33" s="74">
        <v>7708.84</v>
      </c>
      <c r="AA33" s="75">
        <v>8408.75</v>
      </c>
      <c r="AB33" s="76">
        <f t="shared" si="18"/>
        <v>1.0907931673247855</v>
      </c>
      <c r="AC33" s="72">
        <f t="shared" si="19"/>
        <v>0</v>
      </c>
      <c r="AD33" s="73">
        <f t="shared" si="20"/>
        <v>0</v>
      </c>
      <c r="AE33" s="63">
        <v>236962119.5</v>
      </c>
      <c r="AF33" s="63">
        <f t="shared" si="0"/>
        <v>275267813.45</v>
      </c>
      <c r="AG33" s="76">
        <f t="shared" si="21"/>
        <v>1.1616532382088185</v>
      </c>
      <c r="AH33" s="61">
        <f t="shared" si="1"/>
        <v>1.5</v>
      </c>
      <c r="AI33" s="65">
        <f t="shared" si="22"/>
        <v>1.5</v>
      </c>
      <c r="AJ33" s="77"/>
      <c r="AK33" s="78">
        <f t="shared" si="23"/>
        <v>0</v>
      </c>
      <c r="AL33" s="72">
        <f t="shared" si="24"/>
        <v>1</v>
      </c>
      <c r="AM33" s="79">
        <f t="shared" si="25"/>
        <v>1</v>
      </c>
      <c r="AN33" s="80"/>
      <c r="AO33" s="63">
        <v>1</v>
      </c>
      <c r="AP33" s="76">
        <f t="shared" si="26"/>
        <v>1</v>
      </c>
      <c r="AQ33" s="72">
        <f t="shared" si="31"/>
        <v>1</v>
      </c>
      <c r="AR33" s="73">
        <f t="shared" si="31"/>
        <v>1</v>
      </c>
      <c r="AS33" s="81" t="s">
        <v>64</v>
      </c>
      <c r="AT33" s="82">
        <f t="shared" si="27"/>
        <v>1</v>
      </c>
      <c r="AU33" s="83">
        <f t="shared" si="28"/>
        <v>1</v>
      </c>
      <c r="AV33" s="91" t="s">
        <v>64</v>
      </c>
      <c r="AW33" s="92" t="s">
        <v>64</v>
      </c>
      <c r="AX33" s="92" t="s">
        <v>64</v>
      </c>
      <c r="AY33" s="86">
        <f t="shared" si="29"/>
        <v>1</v>
      </c>
      <c r="AZ33" s="83">
        <f t="shared" si="30"/>
        <v>1</v>
      </c>
      <c r="BA33" s="87">
        <f>D33+I33+N33+Q33+U33+Y33+AD33+AI33+AM33+AR33+AU33+AZ33</f>
        <v>13</v>
      </c>
    </row>
    <row r="34" spans="1:53" ht="12.75">
      <c r="A34" s="89" t="s">
        <v>103</v>
      </c>
      <c r="B34" s="90" t="s">
        <v>64</v>
      </c>
      <c r="C34" s="60">
        <f t="shared" si="3"/>
        <v>3</v>
      </c>
      <c r="D34" s="61">
        <f t="shared" si="4"/>
        <v>3</v>
      </c>
      <c r="E34" s="62">
        <v>135660288.63</v>
      </c>
      <c r="F34" s="63">
        <v>115028934.93</v>
      </c>
      <c r="G34" s="64">
        <f>F34/E34</f>
        <v>0.8479189900865539</v>
      </c>
      <c r="H34" s="61">
        <f t="shared" si="5"/>
        <v>1</v>
      </c>
      <c r="I34" s="65">
        <f t="shared" si="6"/>
        <v>1</v>
      </c>
      <c r="J34" s="63">
        <v>35926684</v>
      </c>
      <c r="K34" s="66">
        <v>36015739.57</v>
      </c>
      <c r="L34" s="67">
        <f t="shared" si="7"/>
        <v>1.0024788140759109</v>
      </c>
      <c r="M34" s="61">
        <f t="shared" si="8"/>
        <v>1</v>
      </c>
      <c r="N34" s="68">
        <f t="shared" si="9"/>
        <v>1</v>
      </c>
      <c r="O34" s="69">
        <v>10</v>
      </c>
      <c r="P34" s="61">
        <f t="shared" si="10"/>
        <v>0</v>
      </c>
      <c r="Q34" s="65">
        <f t="shared" si="11"/>
        <v>0</v>
      </c>
      <c r="R34" s="93"/>
      <c r="S34" s="71">
        <f t="shared" si="12"/>
        <v>0</v>
      </c>
      <c r="T34" s="72">
        <f t="shared" si="13"/>
        <v>1</v>
      </c>
      <c r="U34" s="73">
        <f t="shared" si="14"/>
        <v>1</v>
      </c>
      <c r="V34" s="71"/>
      <c r="W34" s="71">
        <f t="shared" si="15"/>
        <v>0</v>
      </c>
      <c r="X34" s="72">
        <f t="shared" si="16"/>
        <v>1</v>
      </c>
      <c r="Y34" s="73">
        <f t="shared" si="17"/>
        <v>1</v>
      </c>
      <c r="Z34" s="74">
        <v>1517.69</v>
      </c>
      <c r="AA34" s="75">
        <v>1575.09</v>
      </c>
      <c r="AB34" s="76">
        <f t="shared" si="18"/>
        <v>1.0378206353076056</v>
      </c>
      <c r="AC34" s="72">
        <f t="shared" si="19"/>
        <v>0</v>
      </c>
      <c r="AD34" s="73">
        <f t="shared" si="20"/>
        <v>0</v>
      </c>
      <c r="AE34" s="63">
        <v>25930113.43</v>
      </c>
      <c r="AF34" s="63">
        <f t="shared" si="0"/>
        <v>36015739.57</v>
      </c>
      <c r="AG34" s="76">
        <f t="shared" si="21"/>
        <v>1.3889541851495095</v>
      </c>
      <c r="AH34" s="61">
        <f t="shared" si="1"/>
        <v>1.5</v>
      </c>
      <c r="AI34" s="65">
        <f t="shared" si="22"/>
        <v>1.5</v>
      </c>
      <c r="AJ34" s="77"/>
      <c r="AK34" s="78">
        <f t="shared" si="23"/>
        <v>0</v>
      </c>
      <c r="AL34" s="72">
        <f t="shared" si="24"/>
        <v>1</v>
      </c>
      <c r="AM34" s="79">
        <f t="shared" si="25"/>
        <v>1</v>
      </c>
      <c r="AN34" s="80">
        <v>1</v>
      </c>
      <c r="AO34" s="63">
        <v>1</v>
      </c>
      <c r="AP34" s="76">
        <f t="shared" si="26"/>
        <v>2</v>
      </c>
      <c r="AQ34" s="72">
        <f t="shared" si="31"/>
        <v>2</v>
      </c>
      <c r="AR34" s="73">
        <f t="shared" si="31"/>
        <v>2</v>
      </c>
      <c r="AS34" s="81" t="s">
        <v>64</v>
      </c>
      <c r="AT34" s="82">
        <f t="shared" si="27"/>
        <v>1</v>
      </c>
      <c r="AU34" s="83">
        <f t="shared" si="28"/>
        <v>1</v>
      </c>
      <c r="AV34" s="91" t="s">
        <v>104</v>
      </c>
      <c r="AW34" s="92" t="s">
        <v>75</v>
      </c>
      <c r="AX34" s="92" t="s">
        <v>75</v>
      </c>
      <c r="AY34" s="86">
        <f t="shared" si="29"/>
        <v>0</v>
      </c>
      <c r="AZ34" s="83">
        <f t="shared" si="30"/>
        <v>0</v>
      </c>
      <c r="BA34" s="87">
        <f>D34+I34+N34+Q34+U34+Y34+AD34+AI34+AM34+AR34+AU34+AZ34</f>
        <v>12.5</v>
      </c>
    </row>
    <row r="35" spans="1:53" ht="12.75">
      <c r="A35" s="89" t="s">
        <v>89</v>
      </c>
      <c r="B35" s="90" t="s">
        <v>64</v>
      </c>
      <c r="C35" s="60">
        <f t="shared" si="3"/>
        <v>3</v>
      </c>
      <c r="D35" s="61">
        <f t="shared" si="4"/>
        <v>3</v>
      </c>
      <c r="E35" s="62">
        <v>292565603.37</v>
      </c>
      <c r="F35" s="63">
        <v>292565603.37</v>
      </c>
      <c r="G35" s="64">
        <f>F35/E35</f>
        <v>1</v>
      </c>
      <c r="H35" s="61">
        <f t="shared" si="5"/>
        <v>1.5</v>
      </c>
      <c r="I35" s="65">
        <f t="shared" si="6"/>
        <v>1.5</v>
      </c>
      <c r="J35" s="63">
        <v>77761039</v>
      </c>
      <c r="K35" s="66">
        <v>78544765.41</v>
      </c>
      <c r="L35" s="67">
        <f t="shared" si="7"/>
        <v>1.0100786514696647</v>
      </c>
      <c r="M35" s="61">
        <f t="shared" si="8"/>
        <v>1</v>
      </c>
      <c r="N35" s="68">
        <f t="shared" si="9"/>
        <v>1</v>
      </c>
      <c r="O35" s="69">
        <v>7</v>
      </c>
      <c r="P35" s="61">
        <f t="shared" si="10"/>
        <v>0</v>
      </c>
      <c r="Q35" s="65">
        <f t="shared" si="11"/>
        <v>0</v>
      </c>
      <c r="R35" s="93"/>
      <c r="S35" s="71">
        <f t="shared" si="12"/>
        <v>0</v>
      </c>
      <c r="T35" s="72">
        <f t="shared" si="13"/>
        <v>1</v>
      </c>
      <c r="U35" s="73">
        <f t="shared" si="14"/>
        <v>1</v>
      </c>
      <c r="V35" s="71"/>
      <c r="W35" s="71">
        <f t="shared" si="15"/>
        <v>0</v>
      </c>
      <c r="X35" s="72">
        <f t="shared" si="16"/>
        <v>1</v>
      </c>
      <c r="Y35" s="73">
        <f t="shared" si="17"/>
        <v>1</v>
      </c>
      <c r="Z35" s="74">
        <v>6821.87</v>
      </c>
      <c r="AA35" s="75">
        <v>4755.15</v>
      </c>
      <c r="AB35" s="76">
        <f t="shared" si="18"/>
        <v>0.6970449451543345</v>
      </c>
      <c r="AC35" s="72">
        <f t="shared" si="19"/>
        <v>1</v>
      </c>
      <c r="AD35" s="73">
        <f t="shared" si="20"/>
        <v>1</v>
      </c>
      <c r="AE35" s="63">
        <v>64370054.52</v>
      </c>
      <c r="AF35" s="63">
        <f t="shared" si="0"/>
        <v>78544765.41</v>
      </c>
      <c r="AG35" s="76">
        <f t="shared" si="21"/>
        <v>1.2202066006576997</v>
      </c>
      <c r="AH35" s="61">
        <f t="shared" si="1"/>
        <v>1.5</v>
      </c>
      <c r="AI35" s="65">
        <f t="shared" si="22"/>
        <v>1.5</v>
      </c>
      <c r="AJ35" s="77"/>
      <c r="AK35" s="78">
        <f t="shared" si="23"/>
        <v>0</v>
      </c>
      <c r="AL35" s="72">
        <f t="shared" si="24"/>
        <v>1</v>
      </c>
      <c r="AM35" s="79">
        <f t="shared" si="25"/>
        <v>1</v>
      </c>
      <c r="AN35" s="80"/>
      <c r="AO35" s="63">
        <v>1</v>
      </c>
      <c r="AP35" s="76">
        <f t="shared" si="26"/>
        <v>1</v>
      </c>
      <c r="AQ35" s="72">
        <f t="shared" si="31"/>
        <v>1</v>
      </c>
      <c r="AR35" s="73">
        <f t="shared" si="31"/>
        <v>1</v>
      </c>
      <c r="AS35" s="81" t="s">
        <v>64</v>
      </c>
      <c r="AT35" s="82">
        <f t="shared" si="27"/>
        <v>1</v>
      </c>
      <c r="AU35" s="83">
        <f t="shared" si="28"/>
        <v>1</v>
      </c>
      <c r="AV35" s="91" t="s">
        <v>64</v>
      </c>
      <c r="AW35" s="92" t="s">
        <v>64</v>
      </c>
      <c r="AX35" s="92" t="s">
        <v>64</v>
      </c>
      <c r="AY35" s="86">
        <f t="shared" si="29"/>
        <v>1</v>
      </c>
      <c r="AZ35" s="83">
        <f t="shared" si="30"/>
        <v>1</v>
      </c>
      <c r="BA35" s="87">
        <f>D35+I35+N35+Q35+U35+Y35+AD35+AI35+AM35+AR35+AU35+AZ35</f>
        <v>14</v>
      </c>
    </row>
    <row r="36" spans="1:53" ht="12.75">
      <c r="A36" s="89" t="s">
        <v>98</v>
      </c>
      <c r="B36" s="90" t="s">
        <v>64</v>
      </c>
      <c r="C36" s="60">
        <f t="shared" si="3"/>
        <v>3</v>
      </c>
      <c r="D36" s="61">
        <f t="shared" si="4"/>
        <v>3</v>
      </c>
      <c r="E36" s="62">
        <v>302163509.21</v>
      </c>
      <c r="F36" s="63">
        <v>298864270.21</v>
      </c>
      <c r="G36" s="64">
        <f>F36/E36</f>
        <v>0.9890812791768742</v>
      </c>
      <c r="H36" s="61">
        <f t="shared" si="5"/>
        <v>1.5</v>
      </c>
      <c r="I36" s="65">
        <f t="shared" si="6"/>
        <v>1.5</v>
      </c>
      <c r="J36" s="63">
        <v>80513427</v>
      </c>
      <c r="K36" s="66">
        <v>83872138.04</v>
      </c>
      <c r="L36" s="67">
        <f t="shared" si="7"/>
        <v>1.0417161604610372</v>
      </c>
      <c r="M36" s="61">
        <f t="shared" si="8"/>
        <v>1</v>
      </c>
      <c r="N36" s="68">
        <f t="shared" si="9"/>
        <v>1</v>
      </c>
      <c r="O36" s="69">
        <v>6</v>
      </c>
      <c r="P36" s="61">
        <f t="shared" si="10"/>
        <v>0</v>
      </c>
      <c r="Q36" s="65">
        <f t="shared" si="11"/>
        <v>0</v>
      </c>
      <c r="R36" s="93"/>
      <c r="S36" s="71">
        <f t="shared" si="12"/>
        <v>0</v>
      </c>
      <c r="T36" s="72">
        <f t="shared" si="13"/>
        <v>1</v>
      </c>
      <c r="U36" s="73">
        <f t="shared" si="14"/>
        <v>1</v>
      </c>
      <c r="V36" s="71"/>
      <c r="W36" s="71">
        <f t="shared" si="15"/>
        <v>0</v>
      </c>
      <c r="X36" s="72">
        <f t="shared" si="16"/>
        <v>1</v>
      </c>
      <c r="Y36" s="73">
        <f t="shared" si="17"/>
        <v>1</v>
      </c>
      <c r="Z36" s="74">
        <v>1393.09</v>
      </c>
      <c r="AA36" s="75">
        <v>1861.04</v>
      </c>
      <c r="AB36" s="76">
        <f t="shared" si="18"/>
        <v>1.33590794564601</v>
      </c>
      <c r="AC36" s="72">
        <f t="shared" si="19"/>
        <v>0</v>
      </c>
      <c r="AD36" s="73">
        <f t="shared" si="20"/>
        <v>0</v>
      </c>
      <c r="AE36" s="63">
        <v>72128683.83</v>
      </c>
      <c r="AF36" s="63">
        <f t="shared" si="0"/>
        <v>83872138.04</v>
      </c>
      <c r="AG36" s="76">
        <f t="shared" si="21"/>
        <v>1.1628125398444555</v>
      </c>
      <c r="AH36" s="61">
        <f t="shared" si="1"/>
        <v>1.5</v>
      </c>
      <c r="AI36" s="65">
        <f t="shared" si="22"/>
        <v>1.5</v>
      </c>
      <c r="AJ36" s="77"/>
      <c r="AK36" s="78">
        <f t="shared" si="23"/>
        <v>0</v>
      </c>
      <c r="AL36" s="72">
        <f t="shared" si="24"/>
        <v>1</v>
      </c>
      <c r="AM36" s="79">
        <f t="shared" si="25"/>
        <v>1</v>
      </c>
      <c r="AN36" s="80"/>
      <c r="AO36" s="63">
        <v>1</v>
      </c>
      <c r="AP36" s="76">
        <f t="shared" si="26"/>
        <v>1</v>
      </c>
      <c r="AQ36" s="72">
        <f t="shared" si="31"/>
        <v>1</v>
      </c>
      <c r="AR36" s="73">
        <f t="shared" si="31"/>
        <v>1</v>
      </c>
      <c r="AS36" s="81" t="s">
        <v>64</v>
      </c>
      <c r="AT36" s="82">
        <f t="shared" si="27"/>
        <v>1</v>
      </c>
      <c r="AU36" s="83">
        <f t="shared" si="28"/>
        <v>1</v>
      </c>
      <c r="AV36" s="91" t="s">
        <v>64</v>
      </c>
      <c r="AW36" s="92" t="s">
        <v>64</v>
      </c>
      <c r="AX36" s="92" t="s">
        <v>64</v>
      </c>
      <c r="AY36" s="86">
        <f t="shared" si="29"/>
        <v>1</v>
      </c>
      <c r="AZ36" s="83">
        <f t="shared" si="30"/>
        <v>1</v>
      </c>
      <c r="BA36" s="87">
        <f>D36+I36+N36+Q36+U36+Y36+AD36+AI36+AM36+AR36+AU36+AZ36</f>
        <v>13</v>
      </c>
    </row>
    <row r="37" spans="1:53" s="94" customFormat="1" ht="12.75">
      <c r="A37" s="88" t="s">
        <v>106</v>
      </c>
      <c r="B37" s="90" t="s">
        <v>64</v>
      </c>
      <c r="C37" s="60">
        <f t="shared" si="3"/>
        <v>3</v>
      </c>
      <c r="D37" s="61">
        <f t="shared" si="4"/>
        <v>3</v>
      </c>
      <c r="E37" s="62">
        <v>238271361.83</v>
      </c>
      <c r="F37" s="63">
        <v>238271361.8</v>
      </c>
      <c r="G37" s="64">
        <f>F37/E37</f>
        <v>0.9999999998740932</v>
      </c>
      <c r="H37" s="61">
        <f t="shared" si="5"/>
        <v>1.5</v>
      </c>
      <c r="I37" s="65">
        <f t="shared" si="6"/>
        <v>1.5</v>
      </c>
      <c r="J37" s="63">
        <v>91172609.54</v>
      </c>
      <c r="K37" s="66">
        <v>91633694.06</v>
      </c>
      <c r="L37" s="67">
        <f t="shared" si="7"/>
        <v>1.005057270185929</v>
      </c>
      <c r="M37" s="61">
        <f t="shared" si="8"/>
        <v>1</v>
      </c>
      <c r="N37" s="68">
        <f t="shared" si="9"/>
        <v>1</v>
      </c>
      <c r="O37" s="69">
        <v>6</v>
      </c>
      <c r="P37" s="61">
        <f t="shared" si="10"/>
        <v>0</v>
      </c>
      <c r="Q37" s="65">
        <f t="shared" si="11"/>
        <v>0</v>
      </c>
      <c r="R37" s="93">
        <v>99000</v>
      </c>
      <c r="S37" s="71">
        <f t="shared" si="12"/>
        <v>99000</v>
      </c>
      <c r="T37" s="72">
        <f t="shared" si="13"/>
        <v>0</v>
      </c>
      <c r="U37" s="73">
        <f t="shared" si="14"/>
        <v>0</v>
      </c>
      <c r="V37" s="71"/>
      <c r="W37" s="71">
        <f t="shared" si="15"/>
        <v>0</v>
      </c>
      <c r="X37" s="72">
        <f t="shared" si="16"/>
        <v>1</v>
      </c>
      <c r="Y37" s="73">
        <f t="shared" si="17"/>
        <v>1</v>
      </c>
      <c r="Z37" s="74">
        <v>2349.47</v>
      </c>
      <c r="AA37" s="75">
        <v>2678.89</v>
      </c>
      <c r="AB37" s="76">
        <f t="shared" si="18"/>
        <v>1.1402103453119214</v>
      </c>
      <c r="AC37" s="72">
        <f t="shared" si="19"/>
        <v>0</v>
      </c>
      <c r="AD37" s="73">
        <f t="shared" si="20"/>
        <v>0</v>
      </c>
      <c r="AE37" s="63">
        <v>83380944.2</v>
      </c>
      <c r="AF37" s="63">
        <f t="shared" si="0"/>
        <v>91633694.06</v>
      </c>
      <c r="AG37" s="76">
        <f t="shared" si="21"/>
        <v>1.0989764500651937</v>
      </c>
      <c r="AH37" s="61">
        <f t="shared" si="1"/>
        <v>1</v>
      </c>
      <c r="AI37" s="65">
        <f t="shared" si="22"/>
        <v>1</v>
      </c>
      <c r="AJ37" s="77"/>
      <c r="AK37" s="78">
        <f t="shared" si="23"/>
        <v>0</v>
      </c>
      <c r="AL37" s="72">
        <f t="shared" si="24"/>
        <v>1</v>
      </c>
      <c r="AM37" s="79">
        <f t="shared" si="25"/>
        <v>1</v>
      </c>
      <c r="AN37" s="80"/>
      <c r="AO37" s="63">
        <v>1</v>
      </c>
      <c r="AP37" s="76">
        <f t="shared" si="26"/>
        <v>1</v>
      </c>
      <c r="AQ37" s="72">
        <f t="shared" si="31"/>
        <v>1</v>
      </c>
      <c r="AR37" s="73">
        <f t="shared" si="31"/>
        <v>1</v>
      </c>
      <c r="AS37" s="81" t="s">
        <v>64</v>
      </c>
      <c r="AT37" s="82">
        <f t="shared" si="27"/>
        <v>1</v>
      </c>
      <c r="AU37" s="83">
        <f t="shared" si="28"/>
        <v>1</v>
      </c>
      <c r="AV37" s="91" t="s">
        <v>64</v>
      </c>
      <c r="AW37" s="92" t="s">
        <v>64</v>
      </c>
      <c r="AX37" s="92" t="s">
        <v>64</v>
      </c>
      <c r="AY37" s="86">
        <f t="shared" si="29"/>
        <v>1</v>
      </c>
      <c r="AZ37" s="83">
        <f t="shared" si="30"/>
        <v>1</v>
      </c>
      <c r="BA37" s="87">
        <f>D37+I37+N37+Q37+U37+Y37+AD37+AI37+AM37+AR37+AU37+AZ37</f>
        <v>11.5</v>
      </c>
    </row>
    <row r="38" spans="1:53" ht="12.75">
      <c r="A38" s="89" t="s">
        <v>100</v>
      </c>
      <c r="B38" s="90" t="s">
        <v>64</v>
      </c>
      <c r="C38" s="60">
        <f t="shared" si="3"/>
        <v>3</v>
      </c>
      <c r="D38" s="61">
        <f t="shared" si="4"/>
        <v>3</v>
      </c>
      <c r="E38" s="62">
        <v>375177021.75</v>
      </c>
      <c r="F38" s="63">
        <v>370917457.98</v>
      </c>
      <c r="G38" s="64">
        <f>F38/E38</f>
        <v>0.9886465227797497</v>
      </c>
      <c r="H38" s="61">
        <f t="shared" si="5"/>
        <v>1.5</v>
      </c>
      <c r="I38" s="65">
        <f t="shared" si="6"/>
        <v>1.5</v>
      </c>
      <c r="J38" s="63">
        <v>137096319</v>
      </c>
      <c r="K38" s="66">
        <v>137425709.22</v>
      </c>
      <c r="L38" s="67">
        <f t="shared" si="7"/>
        <v>1.002402618993731</v>
      </c>
      <c r="M38" s="61">
        <f t="shared" si="8"/>
        <v>1</v>
      </c>
      <c r="N38" s="68">
        <f t="shared" si="9"/>
        <v>1</v>
      </c>
      <c r="O38" s="69">
        <v>5</v>
      </c>
      <c r="P38" s="61">
        <f t="shared" si="10"/>
        <v>0</v>
      </c>
      <c r="Q38" s="65">
        <f t="shared" si="11"/>
        <v>0</v>
      </c>
      <c r="R38" s="93"/>
      <c r="S38" s="71">
        <f t="shared" si="12"/>
        <v>0</v>
      </c>
      <c r="T38" s="72">
        <f t="shared" si="13"/>
        <v>1</v>
      </c>
      <c r="U38" s="73">
        <f t="shared" si="14"/>
        <v>1</v>
      </c>
      <c r="V38" s="71"/>
      <c r="W38" s="71">
        <f t="shared" si="15"/>
        <v>0</v>
      </c>
      <c r="X38" s="72">
        <f t="shared" si="16"/>
        <v>1</v>
      </c>
      <c r="Y38" s="73">
        <f t="shared" si="17"/>
        <v>1</v>
      </c>
      <c r="Z38" s="74">
        <v>2630.49</v>
      </c>
      <c r="AA38" s="75">
        <v>3469.41</v>
      </c>
      <c r="AB38" s="76">
        <f t="shared" si="18"/>
        <v>1.3189215697455607</v>
      </c>
      <c r="AC38" s="72">
        <f t="shared" si="19"/>
        <v>0</v>
      </c>
      <c r="AD38" s="73">
        <f t="shared" si="20"/>
        <v>0</v>
      </c>
      <c r="AE38" s="63">
        <v>118418442.34</v>
      </c>
      <c r="AF38" s="63">
        <f t="shared" si="0"/>
        <v>137425709.22</v>
      </c>
      <c r="AG38" s="76">
        <f t="shared" si="21"/>
        <v>1.1605093472301116</v>
      </c>
      <c r="AH38" s="61">
        <f t="shared" si="1"/>
        <v>1.5</v>
      </c>
      <c r="AI38" s="65">
        <f t="shared" si="22"/>
        <v>1.5</v>
      </c>
      <c r="AJ38" s="77"/>
      <c r="AK38" s="78">
        <f t="shared" si="23"/>
        <v>0</v>
      </c>
      <c r="AL38" s="72">
        <f t="shared" si="24"/>
        <v>1</v>
      </c>
      <c r="AM38" s="79">
        <f t="shared" si="25"/>
        <v>1</v>
      </c>
      <c r="AN38" s="80"/>
      <c r="AO38" s="63">
        <v>1</v>
      </c>
      <c r="AP38" s="76">
        <f t="shared" si="26"/>
        <v>1</v>
      </c>
      <c r="AQ38" s="72">
        <f t="shared" si="31"/>
        <v>1</v>
      </c>
      <c r="AR38" s="73">
        <f t="shared" si="31"/>
        <v>1</v>
      </c>
      <c r="AS38" s="81" t="s">
        <v>64</v>
      </c>
      <c r="AT38" s="82">
        <f t="shared" si="27"/>
        <v>1</v>
      </c>
      <c r="AU38" s="83">
        <f t="shared" si="28"/>
        <v>1</v>
      </c>
      <c r="AV38" s="91" t="s">
        <v>64</v>
      </c>
      <c r="AW38" s="92" t="s">
        <v>64</v>
      </c>
      <c r="AX38" s="92" t="s">
        <v>64</v>
      </c>
      <c r="AY38" s="86">
        <f t="shared" si="29"/>
        <v>1</v>
      </c>
      <c r="AZ38" s="83">
        <f t="shared" si="30"/>
        <v>1</v>
      </c>
      <c r="BA38" s="87">
        <f>D38+I38+N38+Q38+U38+Y38+AD38+AI38+AM38+AR38+AU38+AZ38</f>
        <v>13</v>
      </c>
    </row>
    <row r="39" spans="1:53" ht="12.75">
      <c r="A39" s="89" t="s">
        <v>107</v>
      </c>
      <c r="B39" s="90" t="s">
        <v>75</v>
      </c>
      <c r="C39" s="60">
        <f t="shared" si="3"/>
        <v>0</v>
      </c>
      <c r="D39" s="61">
        <f t="shared" si="4"/>
        <v>0</v>
      </c>
      <c r="E39" s="62">
        <v>386747080.03</v>
      </c>
      <c r="F39" s="63">
        <v>383402080.3</v>
      </c>
      <c r="G39" s="64">
        <f>F39/E39</f>
        <v>0.9913509373367719</v>
      </c>
      <c r="H39" s="61">
        <f t="shared" si="5"/>
        <v>1.5</v>
      </c>
      <c r="I39" s="65">
        <f t="shared" si="6"/>
        <v>1.5</v>
      </c>
      <c r="J39" s="63">
        <v>176217688.75</v>
      </c>
      <c r="K39" s="66">
        <v>177323092.14</v>
      </c>
      <c r="L39" s="67">
        <f t="shared" si="7"/>
        <v>1.0062729422786167</v>
      </c>
      <c r="M39" s="61">
        <f t="shared" si="8"/>
        <v>1</v>
      </c>
      <c r="N39" s="68">
        <f t="shared" si="9"/>
        <v>1</v>
      </c>
      <c r="O39" s="69">
        <v>14</v>
      </c>
      <c r="P39" s="61">
        <f t="shared" si="10"/>
        <v>0</v>
      </c>
      <c r="Q39" s="65">
        <f t="shared" si="11"/>
        <v>0</v>
      </c>
      <c r="R39" s="93"/>
      <c r="S39" s="71">
        <f t="shared" si="12"/>
        <v>0</v>
      </c>
      <c r="T39" s="72">
        <f t="shared" si="13"/>
        <v>1</v>
      </c>
      <c r="U39" s="73">
        <f t="shared" si="14"/>
        <v>1</v>
      </c>
      <c r="V39" s="71"/>
      <c r="W39" s="71">
        <f t="shared" si="15"/>
        <v>0</v>
      </c>
      <c r="X39" s="72">
        <f t="shared" si="16"/>
        <v>1</v>
      </c>
      <c r="Y39" s="73">
        <f t="shared" si="17"/>
        <v>1</v>
      </c>
      <c r="Z39" s="74">
        <v>10444.55</v>
      </c>
      <c r="AA39" s="75">
        <v>4725.25</v>
      </c>
      <c r="AB39" s="76">
        <f t="shared" si="18"/>
        <v>0.45241298093263954</v>
      </c>
      <c r="AC39" s="72">
        <f t="shared" si="19"/>
        <v>1</v>
      </c>
      <c r="AD39" s="73">
        <f t="shared" si="20"/>
        <v>1</v>
      </c>
      <c r="AE39" s="63">
        <v>157031071.51</v>
      </c>
      <c r="AF39" s="63">
        <f t="shared" si="0"/>
        <v>177323092.14</v>
      </c>
      <c r="AG39" s="76">
        <f t="shared" si="21"/>
        <v>1.1292229648239251</v>
      </c>
      <c r="AH39" s="61">
        <f t="shared" si="1"/>
        <v>1.5</v>
      </c>
      <c r="AI39" s="65">
        <f t="shared" si="22"/>
        <v>1.5</v>
      </c>
      <c r="AJ39" s="77"/>
      <c r="AK39" s="78">
        <f t="shared" si="23"/>
        <v>0</v>
      </c>
      <c r="AL39" s="72">
        <f t="shared" si="24"/>
        <v>1</v>
      </c>
      <c r="AM39" s="79">
        <f t="shared" si="25"/>
        <v>1</v>
      </c>
      <c r="AN39" s="80"/>
      <c r="AO39" s="63">
        <v>1</v>
      </c>
      <c r="AP39" s="76">
        <f t="shared" si="26"/>
        <v>1</v>
      </c>
      <c r="AQ39" s="72">
        <f t="shared" si="31"/>
        <v>1</v>
      </c>
      <c r="AR39" s="73">
        <f t="shared" si="31"/>
        <v>1</v>
      </c>
      <c r="AS39" s="81" t="s">
        <v>64</v>
      </c>
      <c r="AT39" s="82">
        <f t="shared" si="27"/>
        <v>1</v>
      </c>
      <c r="AU39" s="83">
        <f t="shared" si="28"/>
        <v>1</v>
      </c>
      <c r="AV39" s="91" t="s">
        <v>64</v>
      </c>
      <c r="AW39" s="92" t="s">
        <v>64</v>
      </c>
      <c r="AX39" s="92" t="s">
        <v>64</v>
      </c>
      <c r="AY39" s="86">
        <f t="shared" si="29"/>
        <v>1</v>
      </c>
      <c r="AZ39" s="83">
        <f t="shared" si="30"/>
        <v>1</v>
      </c>
      <c r="BA39" s="87">
        <f>D39+I39+N39+Q39+U39+Y39+AD39+AI39+AM39+AR39+AU39+AZ39</f>
        <v>11</v>
      </c>
    </row>
    <row r="40" spans="1:53" ht="12.75">
      <c r="A40" s="95" t="s">
        <v>105</v>
      </c>
      <c r="B40" s="90" t="s">
        <v>64</v>
      </c>
      <c r="C40" s="60">
        <f t="shared" si="3"/>
        <v>3</v>
      </c>
      <c r="D40" s="61">
        <f t="shared" si="4"/>
        <v>3</v>
      </c>
      <c r="E40" s="62">
        <v>444242700.27</v>
      </c>
      <c r="F40" s="63">
        <v>442101220.27</v>
      </c>
      <c r="G40" s="64">
        <f>F40/E40</f>
        <v>0.9951794818492269</v>
      </c>
      <c r="H40" s="61">
        <f t="shared" si="5"/>
        <v>1.5</v>
      </c>
      <c r="I40" s="65">
        <f t="shared" si="6"/>
        <v>1.5</v>
      </c>
      <c r="J40" s="63">
        <v>232288801</v>
      </c>
      <c r="K40" s="66">
        <v>235787869.08</v>
      </c>
      <c r="L40" s="67">
        <f t="shared" si="7"/>
        <v>1.0150634385512198</v>
      </c>
      <c r="M40" s="61">
        <f t="shared" si="8"/>
        <v>1</v>
      </c>
      <c r="N40" s="68">
        <f t="shared" si="9"/>
        <v>1</v>
      </c>
      <c r="O40" s="69">
        <v>7</v>
      </c>
      <c r="P40" s="61">
        <f t="shared" si="10"/>
        <v>0</v>
      </c>
      <c r="Q40" s="65">
        <f t="shared" si="11"/>
        <v>0</v>
      </c>
      <c r="R40" s="93"/>
      <c r="S40" s="71">
        <f t="shared" si="12"/>
        <v>0</v>
      </c>
      <c r="T40" s="72">
        <f t="shared" si="13"/>
        <v>1</v>
      </c>
      <c r="U40" s="73">
        <f t="shared" si="14"/>
        <v>1</v>
      </c>
      <c r="V40" s="71"/>
      <c r="W40" s="71">
        <f t="shared" si="15"/>
        <v>0</v>
      </c>
      <c r="X40" s="72">
        <f t="shared" si="16"/>
        <v>1</v>
      </c>
      <c r="Y40" s="73">
        <f t="shared" si="17"/>
        <v>1</v>
      </c>
      <c r="Z40" s="74">
        <v>14003.37</v>
      </c>
      <c r="AA40" s="75">
        <v>17614.85</v>
      </c>
      <c r="AB40" s="76">
        <f t="shared" si="18"/>
        <v>1.2579007767415984</v>
      </c>
      <c r="AC40" s="72">
        <f t="shared" si="19"/>
        <v>0</v>
      </c>
      <c r="AD40" s="73">
        <f t="shared" si="20"/>
        <v>0</v>
      </c>
      <c r="AE40" s="63">
        <v>202846220.94</v>
      </c>
      <c r="AF40" s="63">
        <f t="shared" si="0"/>
        <v>235787869.08</v>
      </c>
      <c r="AG40" s="76">
        <f t="shared" si="21"/>
        <v>1.162397149857398</v>
      </c>
      <c r="AH40" s="61">
        <f t="shared" si="1"/>
        <v>1.5</v>
      </c>
      <c r="AI40" s="65">
        <f t="shared" si="22"/>
        <v>1.5</v>
      </c>
      <c r="AJ40" s="77"/>
      <c r="AK40" s="78">
        <f t="shared" si="23"/>
        <v>0</v>
      </c>
      <c r="AL40" s="72">
        <f t="shared" si="24"/>
        <v>1</v>
      </c>
      <c r="AM40" s="79">
        <f t="shared" si="25"/>
        <v>1</v>
      </c>
      <c r="AN40" s="80"/>
      <c r="AO40" s="63">
        <v>1</v>
      </c>
      <c r="AP40" s="76">
        <f t="shared" si="26"/>
        <v>1</v>
      </c>
      <c r="AQ40" s="72">
        <f t="shared" si="31"/>
        <v>1</v>
      </c>
      <c r="AR40" s="73">
        <f t="shared" si="31"/>
        <v>1</v>
      </c>
      <c r="AS40" s="81" t="s">
        <v>64</v>
      </c>
      <c r="AT40" s="82">
        <f t="shared" si="27"/>
        <v>1</v>
      </c>
      <c r="AU40" s="83">
        <f t="shared" si="28"/>
        <v>1</v>
      </c>
      <c r="AV40" s="91" t="s">
        <v>75</v>
      </c>
      <c r="AW40" s="92" t="s">
        <v>64</v>
      </c>
      <c r="AX40" s="92" t="s">
        <v>64</v>
      </c>
      <c r="AY40" s="86">
        <f t="shared" si="29"/>
        <v>0</v>
      </c>
      <c r="AZ40" s="83">
        <f t="shared" si="30"/>
        <v>0</v>
      </c>
      <c r="BA40" s="87">
        <f>D40+I40+N40+Q40+U40+Y40+AD40+AI40+AM40+AR40+AU40+AZ40</f>
        <v>12</v>
      </c>
    </row>
    <row r="41" spans="1:53" ht="12.75">
      <c r="A41" s="89" t="s">
        <v>101</v>
      </c>
      <c r="B41" s="90" t="s">
        <v>64</v>
      </c>
      <c r="C41" s="60">
        <f t="shared" si="3"/>
        <v>3</v>
      </c>
      <c r="D41" s="61">
        <f t="shared" si="4"/>
        <v>3</v>
      </c>
      <c r="E41" s="62">
        <v>180270723.02</v>
      </c>
      <c r="F41" s="63">
        <v>177184529.02</v>
      </c>
      <c r="G41" s="64">
        <f>F41/E41</f>
        <v>0.9828802262047975</v>
      </c>
      <c r="H41" s="61">
        <f t="shared" si="5"/>
        <v>1.5</v>
      </c>
      <c r="I41" s="65">
        <f t="shared" si="6"/>
        <v>1.5</v>
      </c>
      <c r="J41" s="63">
        <v>91075401</v>
      </c>
      <c r="K41" s="66">
        <v>90948917.04</v>
      </c>
      <c r="L41" s="67">
        <f t="shared" si="7"/>
        <v>0.9986112170947236</v>
      </c>
      <c r="M41" s="61">
        <f t="shared" si="8"/>
        <v>0</v>
      </c>
      <c r="N41" s="68">
        <f t="shared" si="9"/>
        <v>0</v>
      </c>
      <c r="O41" s="69">
        <v>8</v>
      </c>
      <c r="P41" s="61">
        <f t="shared" si="10"/>
        <v>0</v>
      </c>
      <c r="Q41" s="65">
        <f t="shared" si="11"/>
        <v>0</v>
      </c>
      <c r="R41" s="93"/>
      <c r="S41" s="71">
        <f t="shared" si="12"/>
        <v>0</v>
      </c>
      <c r="T41" s="72">
        <f t="shared" si="13"/>
        <v>1</v>
      </c>
      <c r="U41" s="73">
        <f t="shared" si="14"/>
        <v>1</v>
      </c>
      <c r="V41" s="71"/>
      <c r="W41" s="71">
        <f t="shared" si="15"/>
        <v>0</v>
      </c>
      <c r="X41" s="72">
        <f t="shared" si="16"/>
        <v>1</v>
      </c>
      <c r="Y41" s="73">
        <f t="shared" si="17"/>
        <v>1</v>
      </c>
      <c r="Z41" s="74">
        <v>2758.3</v>
      </c>
      <c r="AA41" s="75">
        <v>2650.77</v>
      </c>
      <c r="AB41" s="76">
        <f t="shared" si="18"/>
        <v>0.9610158430917594</v>
      </c>
      <c r="AC41" s="72">
        <f t="shared" si="19"/>
        <v>1</v>
      </c>
      <c r="AD41" s="73">
        <f t="shared" si="20"/>
        <v>1</v>
      </c>
      <c r="AE41" s="63">
        <v>71326304.2</v>
      </c>
      <c r="AF41" s="63">
        <f t="shared" si="0"/>
        <v>90948917.04</v>
      </c>
      <c r="AG41" s="76">
        <f t="shared" si="21"/>
        <v>1.275110466749797</v>
      </c>
      <c r="AH41" s="61">
        <f t="shared" si="1"/>
        <v>1.5</v>
      </c>
      <c r="AI41" s="65">
        <f t="shared" si="22"/>
        <v>1.5</v>
      </c>
      <c r="AJ41" s="77"/>
      <c r="AK41" s="78">
        <f t="shared" si="23"/>
        <v>0</v>
      </c>
      <c r="AL41" s="72">
        <f t="shared" si="24"/>
        <v>1</v>
      </c>
      <c r="AM41" s="79">
        <f t="shared" si="25"/>
        <v>1</v>
      </c>
      <c r="AN41" s="80"/>
      <c r="AO41" s="63">
        <v>1</v>
      </c>
      <c r="AP41" s="76">
        <f t="shared" si="26"/>
        <v>1</v>
      </c>
      <c r="AQ41" s="72">
        <f t="shared" si="31"/>
        <v>1</v>
      </c>
      <c r="AR41" s="73">
        <f t="shared" si="31"/>
        <v>1</v>
      </c>
      <c r="AS41" s="81" t="s">
        <v>64</v>
      </c>
      <c r="AT41" s="82">
        <f t="shared" si="27"/>
        <v>1</v>
      </c>
      <c r="AU41" s="83">
        <f t="shared" si="28"/>
        <v>1</v>
      </c>
      <c r="AV41" s="91" t="s">
        <v>64</v>
      </c>
      <c r="AW41" s="92" t="s">
        <v>64</v>
      </c>
      <c r="AX41" s="92" t="s">
        <v>64</v>
      </c>
      <c r="AY41" s="86">
        <f t="shared" si="29"/>
        <v>1</v>
      </c>
      <c r="AZ41" s="83">
        <f t="shared" si="30"/>
        <v>1</v>
      </c>
      <c r="BA41" s="87">
        <f>D41+I41+N41+Q41+U41+Y41+AD41+AI41+AM41+AR41+AU41+AZ41</f>
        <v>13</v>
      </c>
    </row>
    <row r="42" spans="1:53" ht="13.5" thickBot="1">
      <c r="A42" s="89" t="s">
        <v>108</v>
      </c>
      <c r="B42" s="90" t="s">
        <v>64</v>
      </c>
      <c r="C42" s="60">
        <f t="shared" si="3"/>
        <v>3</v>
      </c>
      <c r="D42" s="61">
        <f t="shared" si="4"/>
        <v>3</v>
      </c>
      <c r="E42" s="62">
        <v>307932792.47</v>
      </c>
      <c r="F42" s="63">
        <v>0</v>
      </c>
      <c r="G42" s="64">
        <f>F42/E42</f>
        <v>0</v>
      </c>
      <c r="H42" s="61">
        <f t="shared" si="5"/>
        <v>0</v>
      </c>
      <c r="I42" s="65">
        <f t="shared" si="6"/>
        <v>0</v>
      </c>
      <c r="J42" s="63">
        <v>130693658.17</v>
      </c>
      <c r="K42" s="66">
        <v>127990724.1</v>
      </c>
      <c r="L42" s="67">
        <f t="shared" si="7"/>
        <v>0.9793185521941381</v>
      </c>
      <c r="M42" s="61">
        <f t="shared" si="8"/>
        <v>0</v>
      </c>
      <c r="N42" s="68">
        <f t="shared" si="9"/>
        <v>0</v>
      </c>
      <c r="O42" s="69">
        <v>6</v>
      </c>
      <c r="P42" s="61">
        <f t="shared" si="10"/>
        <v>0</v>
      </c>
      <c r="Q42" s="65">
        <f t="shared" si="11"/>
        <v>0</v>
      </c>
      <c r="R42" s="93"/>
      <c r="S42" s="71">
        <f t="shared" si="12"/>
        <v>0</v>
      </c>
      <c r="T42" s="72">
        <f t="shared" si="13"/>
        <v>1</v>
      </c>
      <c r="U42" s="73">
        <f t="shared" si="14"/>
        <v>1</v>
      </c>
      <c r="V42" s="71"/>
      <c r="W42" s="71">
        <f t="shared" si="15"/>
        <v>0</v>
      </c>
      <c r="X42" s="72">
        <f t="shared" si="16"/>
        <v>1</v>
      </c>
      <c r="Y42" s="73">
        <f t="shared" si="17"/>
        <v>1</v>
      </c>
      <c r="Z42" s="74">
        <v>4794.43</v>
      </c>
      <c r="AA42" s="75">
        <v>2534.61</v>
      </c>
      <c r="AB42" s="76">
        <f t="shared" si="18"/>
        <v>0.5286572126405016</v>
      </c>
      <c r="AC42" s="72">
        <f t="shared" si="19"/>
        <v>1</v>
      </c>
      <c r="AD42" s="73">
        <f t="shared" si="20"/>
        <v>1</v>
      </c>
      <c r="AE42" s="63">
        <v>106813274.29</v>
      </c>
      <c r="AF42" s="63">
        <f t="shared" si="0"/>
        <v>127990724.1</v>
      </c>
      <c r="AG42" s="76">
        <f t="shared" si="21"/>
        <v>1.1982660858471843</v>
      </c>
      <c r="AH42" s="61">
        <f t="shared" si="1"/>
        <v>1.5</v>
      </c>
      <c r="AI42" s="65">
        <f t="shared" si="22"/>
        <v>1.5</v>
      </c>
      <c r="AJ42" s="77"/>
      <c r="AK42" s="78">
        <f t="shared" si="23"/>
        <v>0</v>
      </c>
      <c r="AL42" s="72">
        <f t="shared" si="24"/>
        <v>1</v>
      </c>
      <c r="AM42" s="79">
        <f t="shared" si="25"/>
        <v>1</v>
      </c>
      <c r="AN42" s="80"/>
      <c r="AO42" s="63">
        <v>1</v>
      </c>
      <c r="AP42" s="76">
        <f t="shared" si="26"/>
        <v>1</v>
      </c>
      <c r="AQ42" s="72">
        <f t="shared" si="31"/>
        <v>1</v>
      </c>
      <c r="AR42" s="73">
        <f t="shared" si="31"/>
        <v>1</v>
      </c>
      <c r="AS42" s="81" t="s">
        <v>64</v>
      </c>
      <c r="AT42" s="82">
        <f t="shared" si="27"/>
        <v>1</v>
      </c>
      <c r="AU42" s="83">
        <f t="shared" si="28"/>
        <v>1</v>
      </c>
      <c r="AV42" s="91" t="s">
        <v>75</v>
      </c>
      <c r="AW42" s="92" t="s">
        <v>75</v>
      </c>
      <c r="AX42" s="92" t="s">
        <v>64</v>
      </c>
      <c r="AY42" s="86">
        <f t="shared" si="29"/>
        <v>0</v>
      </c>
      <c r="AZ42" s="83">
        <f t="shared" si="30"/>
        <v>0</v>
      </c>
      <c r="BA42" s="87">
        <f>D42+I42+N42+Q42+U42+Y42+AD42+AI42+AM42+AR42+AU42+AZ42</f>
        <v>10.5</v>
      </c>
    </row>
    <row r="43" spans="1:53" ht="14.25" thickBot="1" thickTop="1">
      <c r="A43" s="96" t="s">
        <v>109</v>
      </c>
      <c r="B43" s="97"/>
      <c r="C43" s="98"/>
      <c r="D43" s="99"/>
      <c r="E43" s="97">
        <f>SUM(E10:E42)</f>
        <v>18570808977.93</v>
      </c>
      <c r="F43" s="98">
        <f>SUM(F10:F42)</f>
        <v>12048039304.079998</v>
      </c>
      <c r="G43" s="98"/>
      <c r="H43" s="98"/>
      <c r="I43" s="99"/>
      <c r="J43" s="100">
        <f>SUM(J10:J42)</f>
        <v>8643896637.96</v>
      </c>
      <c r="K43" s="100">
        <f>SUM(K10:K42)</f>
        <v>8217145148.100001</v>
      </c>
      <c r="L43" s="98"/>
      <c r="M43" s="98"/>
      <c r="N43" s="101"/>
      <c r="O43" s="97"/>
      <c r="P43" s="98"/>
      <c r="Q43" s="99"/>
      <c r="R43" s="100">
        <f>SUM(R10:R42)</f>
        <v>9154438.51</v>
      </c>
      <c r="S43" s="100">
        <f>SUM(S10:S42)</f>
        <v>9154438.51</v>
      </c>
      <c r="T43" s="98"/>
      <c r="U43" s="102"/>
      <c r="V43" s="100">
        <f>SUM(V10:V42)</f>
        <v>0</v>
      </c>
      <c r="W43" s="100">
        <f>SUM(W10:W42)</f>
        <v>0</v>
      </c>
      <c r="X43" s="98"/>
      <c r="Y43" s="102"/>
      <c r="Z43" s="103">
        <f>SUM(Z10:Z42)</f>
        <v>878482.63</v>
      </c>
      <c r="AA43" s="104">
        <f>SUM(AA10:AA42)</f>
        <v>931080.9</v>
      </c>
      <c r="AB43" s="98"/>
      <c r="AC43" s="98"/>
      <c r="AD43" s="99"/>
      <c r="AE43" s="100">
        <f>SUM(AE10:AE42)</f>
        <v>7463205995.39</v>
      </c>
      <c r="AF43" s="100">
        <f>SUM(AF10:AF42)</f>
        <v>8217145148.100001</v>
      </c>
      <c r="AG43" s="104">
        <f>AF43/AE43</f>
        <v>1.1010208150727323</v>
      </c>
      <c r="AH43" s="105">
        <f>IF(AG43&gt;=1,1,0)</f>
        <v>1</v>
      </c>
      <c r="AI43" s="101">
        <f t="shared" si="22"/>
        <v>1</v>
      </c>
      <c r="AJ43" s="98">
        <f>SUM(AJ10:AJ42)</f>
        <v>0</v>
      </c>
      <c r="AK43" s="98"/>
      <c r="AL43" s="98"/>
      <c r="AM43" s="101"/>
      <c r="AN43" s="97"/>
      <c r="AO43" s="98"/>
      <c r="AP43" s="98"/>
      <c r="AQ43" s="98"/>
      <c r="AR43" s="99"/>
      <c r="AS43" s="97"/>
      <c r="AT43" s="98"/>
      <c r="AU43" s="99"/>
      <c r="AV43" s="97"/>
      <c r="AW43" s="100"/>
      <c r="AX43" s="100"/>
      <c r="AY43" s="98"/>
      <c r="AZ43" s="99"/>
      <c r="BA43" s="106">
        <f>AVERAGE(BA10:BA42)</f>
        <v>12.666666666666666</v>
      </c>
    </row>
    <row r="44" spans="4:53" ht="13.5" thickTop="1">
      <c r="D44">
        <v>3</v>
      </c>
      <c r="I44" s="107">
        <v>1.5</v>
      </c>
      <c r="N44">
        <v>1</v>
      </c>
      <c r="Q44">
        <v>1</v>
      </c>
      <c r="U44">
        <v>1</v>
      </c>
      <c r="Y44">
        <v>1</v>
      </c>
      <c r="AD44">
        <v>1</v>
      </c>
      <c r="AI44">
        <v>1.5</v>
      </c>
      <c r="AM44">
        <v>1</v>
      </c>
      <c r="AR44">
        <v>2</v>
      </c>
      <c r="AU44">
        <v>1</v>
      </c>
      <c r="AY44" s="108"/>
      <c r="AZ44">
        <v>1</v>
      </c>
      <c r="BA44" s="109">
        <f>SUM(D44:AZ44)</f>
        <v>16</v>
      </c>
    </row>
    <row r="45" ht="12.75">
      <c r="BA45" s="110"/>
    </row>
  </sheetData>
  <sheetProtection/>
  <autoFilter ref="BB9:BC42">
    <sortState ref="BB10:BC45">
      <sortCondition descending="1" sortBy="value" ref="BC10:BC45"/>
    </sortState>
  </autoFilter>
  <mergeCells count="16">
    <mergeCell ref="A4:A7"/>
    <mergeCell ref="B4:D4"/>
    <mergeCell ref="E4:I4"/>
    <mergeCell ref="J4:N4"/>
    <mergeCell ref="R4:U4"/>
    <mergeCell ref="V4:Y4"/>
    <mergeCell ref="J5:K5"/>
    <mergeCell ref="Z5:AA5"/>
    <mergeCell ref="AN5:AO5"/>
    <mergeCell ref="BA4:BA6"/>
    <mergeCell ref="Z4:AD4"/>
    <mergeCell ref="AE4:AI4"/>
    <mergeCell ref="AJ4:AM4"/>
    <mergeCell ref="AN4:AR4"/>
    <mergeCell ref="AS4:AU4"/>
    <mergeCell ref="AW4:AZ4"/>
  </mergeCells>
  <printOptions/>
  <pageMargins left="0.2362204724409449" right="0.2755905511811024" top="0.2755905511811024" bottom="0.2755905511811024" header="0.2755905511811024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2014-04-14T10:35:00Z</dcterms:created>
  <dcterms:modified xsi:type="dcterms:W3CDTF">2014-04-14T10:40:03Z</dcterms:modified>
  <cp:category/>
  <cp:version/>
  <cp:contentType/>
  <cp:contentStatus/>
</cp:coreProperties>
</file>