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<sst xmlns="http://schemas.openxmlformats.org/spreadsheetml/2006/main" count="364" uniqueCount="156">
  <si>
    <t>Мониторинг оценки качества организации и осуществления бюджетного процесса за 2017 год</t>
  </si>
  <si>
    <t>руб.</t>
  </si>
  <si>
    <t>Муниципальные образования, имеющие нарушения Бюджетного кодекса РФ не участвуют в распределении дотации  бюджетам муниципальных районов и городских округов на стимулирование по результатам мониторинга оценки качества организации и осуществления бюджетного процесса</t>
  </si>
  <si>
    <t>Всего баллов</t>
  </si>
  <si>
    <t>Бальная оценка МО с наибольшими суммарными показателями</t>
  </si>
  <si>
    <t>Объем дотации на стимулирование МР и ГО</t>
  </si>
  <si>
    <t>Индивидуальный рейтинг МР и ГО</t>
  </si>
  <si>
    <t xml:space="preserve">Бальная оценка МО </t>
  </si>
  <si>
    <t>Распределение дотации (14-15 баллов)</t>
  </si>
  <si>
    <t>Распредление дотации Вариант II (15-13,5 баллов)</t>
  </si>
  <si>
    <t>Распредление дотации Вариант III (15-13,5 баллов)</t>
  </si>
  <si>
    <t>PК1</t>
  </si>
  <si>
    <t>PK2.1</t>
  </si>
  <si>
    <t>PК2.2</t>
  </si>
  <si>
    <t>PК2.3</t>
  </si>
  <si>
    <t>PК2.4</t>
  </si>
  <si>
    <t>PК3.1</t>
  </si>
  <si>
    <t>PК3.2</t>
  </si>
  <si>
    <t>PК3.3</t>
  </si>
  <si>
    <t>PК3.4</t>
  </si>
  <si>
    <t>PК3.5</t>
  </si>
  <si>
    <t>PК3.6</t>
  </si>
  <si>
    <t>PK4.1</t>
  </si>
  <si>
    <t>PK4.2</t>
  </si>
  <si>
    <t>Соблюдение требований Бюджетного кодекса РФ (количество баллов, набранных по результатам оперативного мониторинга за 4 квартал отчетного года)</t>
  </si>
  <si>
    <t>Нормативное значение</t>
  </si>
  <si>
    <t>Количество баллов</t>
  </si>
  <si>
    <t>Общий объем расходов местного бюджета (уточненный план) (конс)</t>
  </si>
  <si>
    <t>Общий объем расходов местного бюджета (уточненный план) (расх по МР и ГО)</t>
  </si>
  <si>
    <r>
      <t>Утвержденный объем расходов местного бюджета, формируемых в рамках программ (уточненный план по консолидированному бюджету)               (</t>
    </r>
    <r>
      <rPr>
        <sz val="10"/>
        <color indexed="10"/>
        <rFont val="Times New Roman"/>
        <family val="1"/>
      </rPr>
      <t>программный бюджет</t>
    </r>
    <r>
      <rPr>
        <sz val="10"/>
        <rFont val="Times New Roman"/>
        <family val="1"/>
      </rPr>
      <t>)</t>
    </r>
  </si>
  <si>
    <t>Удельный вес расходов местных бюджетов, формируемых в рамках программ, в общем объеме расходов местных бюджетов</t>
  </si>
  <si>
    <t>Нормативное значение и удельный вес индикатора</t>
  </si>
  <si>
    <t>Объем налоговых и неналоговых доходов консолидированного бюджета (уточненный план)</t>
  </si>
  <si>
    <t xml:space="preserve">Исполнение по налоговым и неналоговым доходам консолидированного бюджета за отчетный период </t>
  </si>
  <si>
    <t>Процент исполнения местного бюджета по налоговым и неналоговым доходам</t>
  </si>
  <si>
    <t>Количество изменений, внесенных в решение о бюджете за отчетный год</t>
  </si>
  <si>
    <t>Наличие (отсутствие) нормативного акта оценки бюджетной и экономической эффективности предоставленных или планируемых к предоставлению органами местного самоуправления налоговых льгот по местным налогам</t>
  </si>
  <si>
    <t>Удельный вес индикатора</t>
  </si>
  <si>
    <r>
      <t xml:space="preserve">Объем просроченной кредиторской задолженности </t>
    </r>
    <r>
      <rPr>
        <sz val="10"/>
        <color indexed="10"/>
        <rFont val="Times New Roman"/>
        <family val="1"/>
      </rPr>
      <t xml:space="preserve">на конец </t>
    </r>
    <r>
      <rPr>
        <sz val="10"/>
        <color indexed="10"/>
        <rFont val="Times New Roman"/>
        <family val="1"/>
      </rPr>
      <t>отчетного периода</t>
    </r>
  </si>
  <si>
    <t>Объем просроченной кредиторской задолженности на конец отчетного периода*</t>
  </si>
  <si>
    <r>
      <t xml:space="preserve">Объем просроченной кредиторской задолженности по оплате труда с начислениями  по муниципальному образованию </t>
    </r>
    <r>
      <rPr>
        <sz val="10"/>
        <color indexed="10"/>
        <rFont val="Times New Roman"/>
        <family val="1"/>
      </rPr>
      <t>на конец отчетного периода</t>
    </r>
  </si>
  <si>
    <t>Объем просроченной кредиторской задолженности по оплате труда с начислениями  по муниципальному образованию на конец отчетного периода*</t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</si>
  <si>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года, предшествующего отчетному</t>
    </r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</si>
  <si>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отчетного года</t>
    </r>
  </si>
  <si>
    <t>Изменение объема недоимки налоговым платежам в бюджет муниципального образования за отчетный год</t>
  </si>
  <si>
    <t xml:space="preserve">Объем налоговых и неналоговых доходов консолидированного бюджета на конец отчетного периода финансового года, предшествующего отчетному </t>
  </si>
  <si>
    <t xml:space="preserve">Объем налоговых и неналоговых доходов консолидированного бюджета на конец
отчетного периода текущего финансового года
</t>
  </si>
  <si>
    <t xml:space="preserve">Темп роста налоговых и неналоговых доходов местного бюджета к соответствующему периоду финансового
года, предшествующего
текущему*
</t>
  </si>
  <si>
    <t>Просроченная задолженность по исполнению долговых обязательств и (или) бюджетных обязательств муниципального образования на конец отчетного периода</t>
  </si>
  <si>
    <t>Просроченная задолженность по исполнению долговых обязательств и (или) бюджетных обязательств муниципального образования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</si>
  <si>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</si>
  <si>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</si>
  <si>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Выполнение минимальных требований к составу годовой финансовой отчетности</t>
  </si>
  <si>
    <r>
      <t xml:space="preserve">Размещение на официальных сайтах органов местного самоуправления решений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период, а так же решений о внесении изменений в решение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</t>
    </r>
  </si>
  <si>
    <t>Размещение на официальных сайтах органов местного самоуправление информации об исполнении бюджета муниципального образования (ежемеячной)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</si>
  <si>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</si>
  <si>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(годовой)</t>
  </si>
  <si>
    <t>Формулы расчетов/max количество баллов</t>
  </si>
  <si>
    <t>Аi</t>
  </si>
  <si>
    <t>Aр</t>
  </si>
  <si>
    <t>Ап</t>
  </si>
  <si>
    <t>PK2.1 =Aп/Ap</t>
  </si>
  <si>
    <t xml:space="preserve">80%-90% - 1 ,         свыше 90% - 1,5 </t>
  </si>
  <si>
    <t>Бi</t>
  </si>
  <si>
    <t>PK2.2 =Бi/Аi</t>
  </si>
  <si>
    <t>≥100%</t>
  </si>
  <si>
    <t>≤4</t>
  </si>
  <si>
    <t>Сj</t>
  </si>
  <si>
    <t>PК3.1=Сj</t>
  </si>
  <si>
    <t>PK3.2 = Аi</t>
  </si>
  <si>
    <t>PK3.4 =Бi/ Аi</t>
  </si>
  <si>
    <t>&lt;1,00</t>
  </si>
  <si>
    <t>PK3.4 =Аi/Бi</t>
  </si>
  <si>
    <t xml:space="preserve">100%-ср. знач. - 1 , свыше ср. знач - 1,5 </t>
  </si>
  <si>
    <t>PК3.5 = Ai</t>
  </si>
  <si>
    <t>Ci</t>
  </si>
  <si>
    <t>PK4.1 = да (нет)</t>
  </si>
  <si>
    <t>да</t>
  </si>
  <si>
    <t>PK4.2 = да (нет)</t>
  </si>
  <si>
    <t>по запросу</t>
  </si>
  <si>
    <t>387 конс факт</t>
  </si>
  <si>
    <t>конс факт</t>
  </si>
  <si>
    <t>на 01.01.2018 (план 317)</t>
  </si>
  <si>
    <t>на 01.01.2018 (факт 317)</t>
  </si>
  <si>
    <t>факт на 01.01.2017</t>
  </si>
  <si>
    <t>факт на 01.01.2018</t>
  </si>
  <si>
    <t>тыс. рублей</t>
  </si>
  <si>
    <t xml:space="preserve">1. г.Брянск </t>
  </si>
  <si>
    <t>Жирятинский р-н</t>
  </si>
  <si>
    <t>2. Дятьковский р-н</t>
  </si>
  <si>
    <t>Клинцовский р-н</t>
  </si>
  <si>
    <t>3. г.Клинцы</t>
  </si>
  <si>
    <t>Гордеевский р-н</t>
  </si>
  <si>
    <t>4. г.Новозыбков</t>
  </si>
  <si>
    <t>Дятьковский р-н</t>
  </si>
  <si>
    <t>5. г.Сельцо</t>
  </si>
  <si>
    <t>не все</t>
  </si>
  <si>
    <t xml:space="preserve">г.Брянск </t>
  </si>
  <si>
    <t>6. Брасовский р-н</t>
  </si>
  <si>
    <t>г.Клинцы</t>
  </si>
  <si>
    <t>7. Брянский р-н</t>
  </si>
  <si>
    <t>нет</t>
  </si>
  <si>
    <t>Жуковский р-н</t>
  </si>
  <si>
    <t>8. Выгоничский р-н</t>
  </si>
  <si>
    <t>Клетнянский р-н</t>
  </si>
  <si>
    <t>9. Гордеевский р-н</t>
  </si>
  <si>
    <t>Навлинский р-н</t>
  </si>
  <si>
    <t>10. Дубровский р-н</t>
  </si>
  <si>
    <t>Брасовский р-н</t>
  </si>
  <si>
    <t>11. Жирятинский р-н</t>
  </si>
  <si>
    <t>Дубровский р-н</t>
  </si>
  <si>
    <t>12. Жуковский р-н</t>
  </si>
  <si>
    <t>Новозыбковский р-н</t>
  </si>
  <si>
    <t>13. Злынковский р-н</t>
  </si>
  <si>
    <t>Унечский р-н</t>
  </si>
  <si>
    <t>14. Карачевский р-н</t>
  </si>
  <si>
    <t>г.Новозыбков</t>
  </si>
  <si>
    <t>15. Клетнянский р-н</t>
  </si>
  <si>
    <t>г.Сельцо</t>
  </si>
  <si>
    <t>16. Климовский р-н</t>
  </si>
  <si>
    <t>Выгоничский р-н</t>
  </si>
  <si>
    <t>17. Клинцовский р-н</t>
  </si>
  <si>
    <t>Карачевский р-н</t>
  </si>
  <si>
    <t>18. Комаричский р-н</t>
  </si>
  <si>
    <t>Мглинский р-н</t>
  </si>
  <si>
    <t>19. Красногорский р-н</t>
  </si>
  <si>
    <t>Погарский р-н</t>
  </si>
  <si>
    <t>20. Мглинский р-н</t>
  </si>
  <si>
    <t>Рогнединский р-н</t>
  </si>
  <si>
    <t>21. Навлинский р-н</t>
  </si>
  <si>
    <t>Стародубский р-н</t>
  </si>
  <si>
    <t>22. Новозыбковский р-н</t>
  </si>
  <si>
    <t>Суземский р-н</t>
  </si>
  <si>
    <t>23. Погарский р-н</t>
  </si>
  <si>
    <t>г.Стародуб</t>
  </si>
  <si>
    <t>24. Почепский р-н</t>
  </si>
  <si>
    <t>Злынковский р-н</t>
  </si>
  <si>
    <t>25. Рогнединский р-н</t>
  </si>
  <si>
    <t>Суражский р-н</t>
  </si>
  <si>
    <t>26. Севский р-н</t>
  </si>
  <si>
    <t>Трубчевский р-н</t>
  </si>
  <si>
    <t>27. Стародубский р-н</t>
  </si>
  <si>
    <t>Красногорский р-н</t>
  </si>
  <si>
    <t>28. Суземский р-н</t>
  </si>
  <si>
    <t>г.Фокино</t>
  </si>
  <si>
    <t>29. Суражский р-н</t>
  </si>
  <si>
    <t>Комаричский р-н</t>
  </si>
  <si>
    <t>30. Трубчевский р-н</t>
  </si>
  <si>
    <t>Брянский р-н</t>
  </si>
  <si>
    <t>31. Унечский р-н</t>
  </si>
  <si>
    <t>Севский р-н</t>
  </si>
  <si>
    <t>34. г.Фокино</t>
  </si>
  <si>
    <t>Климовский р-н</t>
  </si>
  <si>
    <t>36. г.Стародуб</t>
  </si>
  <si>
    <t>Почепский р-н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</si>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</sst>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_ ;[Red]\-#,##0.000\ "/>
    <numFmt numFmtId="166" formatCode="_-* #,##0.0_р_._-;\-* #,##0.0_р_._-;_-* &quot;-&quot;??_р_._-;_-@_-"/>
    <numFmt numFmtId="167" formatCode="_-* #,##0_р_._-;\-* #,##0_р_._-;_-* &quot;-&quot;??_р_._-;_-@_-"/>
    <numFmt numFmtId="168" formatCode="#,##0.0_ ;[Red]\-#,##0.0\ "/>
    <numFmt numFmtId="169" formatCode="0.0%"/>
    <numFmt numFmtId="170" formatCode="#,##0.0_ ;\-#,##0.0\ "/>
    <numFmt numFmtId="171" formatCode="0.0_ ;[Red]\-0.0\ "/>
    <numFmt numFmtId="172" formatCode="0.000"/>
    <numFmt numFmtId="173" formatCode="_-* #,##0.00_р_._-;\-* #,##0.00_р_._-;_-* &quot;-&quot;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43" fontId="20" fillId="33" borderId="0" xfId="61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/>
    </xf>
    <xf numFmtId="0" fontId="23" fillId="5" borderId="25" xfId="0" applyFont="1" applyFill="1" applyBorder="1" applyAlignment="1">
      <alignment/>
    </xf>
    <xf numFmtId="0" fontId="18" fillId="5" borderId="23" xfId="0" applyFont="1" applyFill="1" applyBorder="1" applyAlignment="1">
      <alignment horizontal="center"/>
    </xf>
    <xf numFmtId="0" fontId="18" fillId="5" borderId="26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18" fillId="5" borderId="26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/>
    </xf>
    <xf numFmtId="0" fontId="23" fillId="5" borderId="24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/>
    </xf>
    <xf numFmtId="0" fontId="23" fillId="5" borderId="23" xfId="0" applyFont="1" applyFill="1" applyBorder="1" applyAlignment="1">
      <alignment/>
    </xf>
    <xf numFmtId="0" fontId="23" fillId="5" borderId="26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18" fillId="36" borderId="34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23" fillId="34" borderId="41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vertical="center" wrapText="1"/>
    </xf>
    <xf numFmtId="0" fontId="23" fillId="36" borderId="45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164" fontId="23" fillId="36" borderId="46" xfId="0" applyNumberFormat="1" applyFont="1" applyFill="1" applyBorder="1" applyAlignment="1">
      <alignment horizontal="center" vertical="center" wrapText="1"/>
    </xf>
    <xf numFmtId="0" fontId="23" fillId="36" borderId="47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164" fontId="23" fillId="36" borderId="43" xfId="0" applyNumberFormat="1" applyFont="1" applyFill="1" applyBorder="1" applyAlignment="1">
      <alignment horizontal="center" vertical="center" wrapText="1"/>
    </xf>
    <xf numFmtId="0" fontId="23" fillId="36" borderId="48" xfId="0" applyFont="1" applyFill="1" applyBorder="1" applyAlignment="1">
      <alignment horizontal="center" vertical="center" wrapText="1"/>
    </xf>
    <xf numFmtId="0" fontId="23" fillId="36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7" fillId="38" borderId="58" xfId="0" applyFont="1" applyFill="1" applyBorder="1" applyAlignment="1">
      <alignment horizontal="center"/>
    </xf>
    <xf numFmtId="0" fontId="27" fillId="38" borderId="47" xfId="0" applyFont="1" applyFill="1" applyBorder="1" applyAlignment="1">
      <alignment horizontal="center"/>
    </xf>
    <xf numFmtId="0" fontId="27" fillId="38" borderId="44" xfId="0" applyFont="1" applyFill="1" applyBorder="1" applyAlignment="1">
      <alignment horizontal="center"/>
    </xf>
    <xf numFmtId="0" fontId="27" fillId="38" borderId="46" xfId="0" applyFont="1" applyFill="1" applyBorder="1" applyAlignment="1">
      <alignment horizontal="center"/>
    </xf>
    <xf numFmtId="0" fontId="27" fillId="38" borderId="45" xfId="0" applyFont="1" applyFill="1" applyBorder="1" applyAlignment="1">
      <alignment horizontal="center"/>
    </xf>
    <xf numFmtId="9" fontId="21" fillId="38" borderId="44" xfId="0" applyNumberFormat="1" applyFont="1" applyFill="1" applyBorder="1" applyAlignment="1">
      <alignment horizontal="center"/>
    </xf>
    <xf numFmtId="0" fontId="27" fillId="38" borderId="50" xfId="0" applyFont="1" applyFill="1" applyBorder="1" applyAlignment="1">
      <alignment horizontal="center"/>
    </xf>
    <xf numFmtId="0" fontId="27" fillId="38" borderId="59" xfId="0" applyFont="1" applyFill="1" applyBorder="1" applyAlignment="1">
      <alignment horizontal="center"/>
    </xf>
    <xf numFmtId="0" fontId="27" fillId="38" borderId="60" xfId="0" applyFont="1" applyFill="1" applyBorder="1" applyAlignment="1">
      <alignment horizontal="center"/>
    </xf>
    <xf numFmtId="165" fontId="23" fillId="38" borderId="61" xfId="0" applyNumberFormat="1" applyFont="1" applyFill="1" applyBorder="1" applyAlignment="1">
      <alignment horizontal="center"/>
    </xf>
    <xf numFmtId="0" fontId="23" fillId="38" borderId="60" xfId="0" applyFont="1" applyFill="1" applyBorder="1" applyAlignment="1">
      <alignment horizontal="center"/>
    </xf>
    <xf numFmtId="0" fontId="23" fillId="38" borderId="62" xfId="0" applyFont="1" applyFill="1" applyBorder="1" applyAlignment="1">
      <alignment horizontal="center"/>
    </xf>
    <xf numFmtId="0" fontId="23" fillId="38" borderId="61" xfId="0" applyFont="1" applyFill="1" applyBorder="1" applyAlignment="1">
      <alignment horizontal="center"/>
    </xf>
    <xf numFmtId="0" fontId="18" fillId="0" borderId="63" xfId="0" applyFont="1" applyFill="1" applyBorder="1" applyAlignment="1">
      <alignment/>
    </xf>
    <xf numFmtId="164" fontId="18" fillId="0" borderId="23" xfId="61" applyNumberFormat="1" applyFont="1" applyFill="1" applyBorder="1" applyAlignment="1">
      <alignment horizontal="center"/>
    </xf>
    <xf numFmtId="166" fontId="18" fillId="0" borderId="64" xfId="61" applyNumberFormat="1" applyFont="1" applyFill="1" applyBorder="1" applyAlignment="1">
      <alignment horizontal="center"/>
    </xf>
    <xf numFmtId="166" fontId="18" fillId="0" borderId="64" xfId="61" applyNumberFormat="1" applyFont="1" applyFill="1" applyBorder="1" applyAlignment="1">
      <alignment/>
    </xf>
    <xf numFmtId="167" fontId="18" fillId="0" borderId="23" xfId="61" applyNumberFormat="1" applyFont="1" applyFill="1" applyBorder="1" applyAlignment="1">
      <alignment/>
    </xf>
    <xf numFmtId="167" fontId="18" fillId="35" borderId="23" xfId="61" applyNumberFormat="1" applyFont="1" applyFill="1" applyBorder="1" applyAlignment="1">
      <alignment/>
    </xf>
    <xf numFmtId="167" fontId="18" fillId="0" borderId="27" xfId="61" applyNumberFormat="1" applyFont="1" applyFill="1" applyBorder="1" applyAlignment="1">
      <alignment/>
    </xf>
    <xf numFmtId="10" fontId="23" fillId="0" borderId="27" xfId="61" applyNumberFormat="1" applyFont="1" applyFill="1" applyBorder="1" applyAlignment="1">
      <alignment/>
    </xf>
    <xf numFmtId="168" fontId="18" fillId="0" borderId="65" xfId="61" applyNumberFormat="1" applyFont="1" applyFill="1" applyBorder="1" applyAlignment="1">
      <alignment/>
    </xf>
    <xf numFmtId="167" fontId="18" fillId="0" borderId="66" xfId="61" applyNumberFormat="1" applyFont="1" applyFill="1" applyBorder="1" applyAlignment="1">
      <alignment/>
    </xf>
    <xf numFmtId="169" fontId="18" fillId="0" borderId="27" xfId="56" applyNumberFormat="1" applyFont="1" applyFill="1" applyBorder="1" applyAlignment="1">
      <alignment/>
    </xf>
    <xf numFmtId="168" fontId="18" fillId="0" borderId="24" xfId="61" applyNumberFormat="1" applyFont="1" applyFill="1" applyBorder="1" applyAlignment="1">
      <alignment/>
    </xf>
    <xf numFmtId="1" fontId="18" fillId="0" borderId="23" xfId="61" applyNumberFormat="1" applyFont="1" applyFill="1" applyBorder="1" applyAlignment="1">
      <alignment horizontal="center"/>
    </xf>
    <xf numFmtId="166" fontId="18" fillId="0" borderId="23" xfId="61" applyNumberFormat="1" applyFont="1" applyFill="1" applyBorder="1" applyAlignment="1">
      <alignment horizontal="center"/>
    </xf>
    <xf numFmtId="170" fontId="18" fillId="0" borderId="64" xfId="61" applyNumberFormat="1" applyFont="1" applyFill="1" applyBorder="1" applyAlignment="1">
      <alignment horizontal="right"/>
    </xf>
    <xf numFmtId="170" fontId="18" fillId="0" borderId="64" xfId="61" applyNumberFormat="1" applyFont="1" applyFill="1" applyBorder="1" applyAlignment="1">
      <alignment/>
    </xf>
    <xf numFmtId="168" fontId="18" fillId="0" borderId="26" xfId="61" applyNumberFormat="1" applyFont="1" applyFill="1" applyBorder="1" applyAlignment="1">
      <alignment/>
    </xf>
    <xf numFmtId="168" fontId="18" fillId="0" borderId="27" xfId="61" applyNumberFormat="1" applyFont="1" applyFill="1" applyBorder="1" applyAlignment="1">
      <alignment/>
    </xf>
    <xf numFmtId="168" fontId="18" fillId="0" borderId="64" xfId="61" applyNumberFormat="1" applyFont="1" applyFill="1" applyBorder="1" applyAlignment="1">
      <alignment/>
    </xf>
    <xf numFmtId="168" fontId="23" fillId="0" borderId="65" xfId="61" applyNumberFormat="1" applyFont="1" applyFill="1" applyBorder="1" applyAlignment="1">
      <alignment/>
    </xf>
    <xf numFmtId="171" fontId="18" fillId="0" borderId="27" xfId="61" applyNumberFormat="1" applyFont="1" applyFill="1" applyBorder="1" applyAlignment="1">
      <alignment/>
    </xf>
    <xf numFmtId="43" fontId="18" fillId="0" borderId="67" xfId="61" applyNumberFormat="1" applyFont="1" applyFill="1" applyBorder="1" applyAlignment="1">
      <alignment/>
    </xf>
    <xf numFmtId="43" fontId="18" fillId="0" borderId="27" xfId="61" applyNumberFormat="1" applyFont="1" applyFill="1" applyBorder="1" applyAlignment="1">
      <alignment/>
    </xf>
    <xf numFmtId="2" fontId="18" fillId="0" borderId="27" xfId="61" applyNumberFormat="1" applyFont="1" applyFill="1" applyBorder="1" applyAlignment="1">
      <alignment/>
    </xf>
    <xf numFmtId="172" fontId="18" fillId="0" borderId="27" xfId="61" applyNumberFormat="1" applyFont="1" applyFill="1" applyBorder="1" applyAlignment="1">
      <alignment/>
    </xf>
    <xf numFmtId="168" fontId="18" fillId="0" borderId="67" xfId="61" applyNumberFormat="1" applyFont="1" applyFill="1" applyBorder="1" applyAlignment="1">
      <alignment/>
    </xf>
    <xf numFmtId="165" fontId="23" fillId="0" borderId="27" xfId="61" applyNumberFormat="1" applyFont="1" applyFill="1" applyBorder="1" applyAlignment="1">
      <alignment/>
    </xf>
    <xf numFmtId="166" fontId="23" fillId="0" borderId="24" xfId="61" applyNumberFormat="1" applyFont="1" applyFill="1" applyBorder="1" applyAlignment="1">
      <alignment/>
    </xf>
    <xf numFmtId="167" fontId="18" fillId="0" borderId="67" xfId="61" applyNumberFormat="1" applyFont="1" applyFill="1" applyBorder="1" applyAlignment="1">
      <alignment/>
    </xf>
    <xf numFmtId="167" fontId="18" fillId="0" borderId="23" xfId="61" applyNumberFormat="1" applyFont="1" applyFill="1" applyBorder="1" applyAlignment="1">
      <alignment horizontal="center"/>
    </xf>
    <xf numFmtId="167" fontId="23" fillId="0" borderId="64" xfId="61" applyNumberFormat="1" applyFont="1" applyFill="1" applyBorder="1" applyAlignment="1">
      <alignment horizontal="center"/>
    </xf>
    <xf numFmtId="166" fontId="18" fillId="0" borderId="65" xfId="61" applyNumberFormat="1" applyFont="1" applyFill="1" applyBorder="1" applyAlignment="1">
      <alignment/>
    </xf>
    <xf numFmtId="166" fontId="18" fillId="0" borderId="67" xfId="61" applyNumberFormat="1" applyFont="1" applyFill="1" applyBorder="1" applyAlignment="1">
      <alignment horizontal="center"/>
    </xf>
    <xf numFmtId="166" fontId="23" fillId="0" borderId="64" xfId="61" applyNumberFormat="1" applyFont="1" applyFill="1" applyBorder="1" applyAlignment="1">
      <alignment horizontal="center"/>
    </xf>
    <xf numFmtId="168" fontId="23" fillId="0" borderId="68" xfId="61" applyNumberFormat="1" applyFont="1" applyFill="1" applyBorder="1" applyAlignment="1">
      <alignment horizontal="center"/>
    </xf>
    <xf numFmtId="168" fontId="23" fillId="0" borderId="69" xfId="61" applyNumberFormat="1" applyFont="1" applyFill="1" applyBorder="1" applyAlignment="1">
      <alignment/>
    </xf>
    <xf numFmtId="165" fontId="23" fillId="0" borderId="69" xfId="61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164" fontId="18" fillId="0" borderId="24" xfId="0" applyNumberFormat="1" applyFont="1" applyFill="1" applyBorder="1" applyAlignment="1">
      <alignment/>
    </xf>
    <xf numFmtId="173" fontId="0" fillId="0" borderId="27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70" xfId="0" applyNumberFormat="1" applyFont="1" applyFill="1" applyBorder="1" applyAlignment="1">
      <alignment/>
    </xf>
    <xf numFmtId="0" fontId="28" fillId="0" borderId="27" xfId="0" applyFont="1" applyFill="1" applyBorder="1" applyAlignment="1">
      <alignment/>
    </xf>
    <xf numFmtId="167" fontId="18" fillId="0" borderId="29" xfId="61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6" fontId="18" fillId="0" borderId="29" xfId="61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18" fillId="37" borderId="23" xfId="61" applyNumberFormat="1" applyFont="1" applyFill="1" applyBorder="1" applyAlignment="1">
      <alignment/>
    </xf>
    <xf numFmtId="0" fontId="0" fillId="0" borderId="24" xfId="0" applyBorder="1" applyAlignment="1">
      <alignment/>
    </xf>
    <xf numFmtId="0" fontId="18" fillId="0" borderId="38" xfId="0" applyFont="1" applyFill="1" applyBorder="1" applyAlignment="1">
      <alignment/>
    </xf>
    <xf numFmtId="164" fontId="18" fillId="0" borderId="38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23" fillId="38" borderId="72" xfId="0" applyFont="1" applyFill="1" applyBorder="1" applyAlignment="1" applyProtection="1">
      <alignment/>
      <protection/>
    </xf>
    <xf numFmtId="167" fontId="23" fillId="38" borderId="59" xfId="61" applyNumberFormat="1" applyFont="1" applyFill="1" applyBorder="1" applyAlignment="1">
      <alignment horizontal="center"/>
    </xf>
    <xf numFmtId="167" fontId="23" fillId="38" borderId="73" xfId="61" applyNumberFormat="1" applyFont="1" applyFill="1" applyBorder="1" applyAlignment="1">
      <alignment horizontal="center"/>
    </xf>
    <xf numFmtId="167" fontId="23" fillId="38" borderId="74" xfId="61" applyNumberFormat="1" applyFont="1" applyFill="1" applyBorder="1" applyAlignment="1">
      <alignment horizontal="center"/>
    </xf>
    <xf numFmtId="167" fontId="23" fillId="38" borderId="55" xfId="61" applyNumberFormat="1" applyFont="1" applyFill="1" applyBorder="1" applyAlignment="1">
      <alignment horizontal="center"/>
    </xf>
    <xf numFmtId="167" fontId="23" fillId="38" borderId="72" xfId="61" applyNumberFormat="1" applyFont="1" applyFill="1" applyBorder="1" applyAlignment="1">
      <alignment horizontal="center"/>
    </xf>
    <xf numFmtId="167" fontId="23" fillId="38" borderId="56" xfId="61" applyNumberFormat="1" applyFont="1" applyFill="1" applyBorder="1" applyAlignment="1">
      <alignment horizontal="center"/>
    </xf>
    <xf numFmtId="43" fontId="23" fillId="38" borderId="59" xfId="61" applyNumberFormat="1" applyFont="1" applyFill="1" applyBorder="1" applyAlignment="1">
      <alignment horizontal="center"/>
    </xf>
    <xf numFmtId="43" fontId="23" fillId="38" borderId="73" xfId="61" applyNumberFormat="1" applyFont="1" applyFill="1" applyBorder="1" applyAlignment="1">
      <alignment horizontal="center"/>
    </xf>
    <xf numFmtId="175" fontId="23" fillId="38" borderId="73" xfId="61" applyNumberFormat="1" applyFont="1" applyFill="1" applyBorder="1" applyAlignment="1">
      <alignment horizontal="center"/>
    </xf>
    <xf numFmtId="166" fontId="23" fillId="38" borderId="73" xfId="61" applyNumberFormat="1" applyFont="1" applyFill="1" applyBorder="1" applyAlignment="1">
      <alignment horizontal="center"/>
    </xf>
    <xf numFmtId="166" fontId="23" fillId="38" borderId="75" xfId="61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10" fontId="18" fillId="0" borderId="0" xfId="0" applyNumberFormat="1" applyFont="1" applyAlignment="1">
      <alignment/>
    </xf>
    <xf numFmtId="176" fontId="18" fillId="0" borderId="15" xfId="61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"/>
  <sheetViews>
    <sheetView tabSelected="1" zoomScale="67" zoomScaleNormal="67" zoomScalePageLayoutView="0" workbookViewId="0" topLeftCell="A1">
      <selection activeCell="A12" sqref="A12"/>
    </sheetView>
  </sheetViews>
  <sheetFormatPr defaultColWidth="9.140625" defaultRowHeight="15"/>
  <cols>
    <col min="1" max="1" width="24.8515625" style="0" customWidth="1"/>
    <col min="2" max="2" width="17.8515625" style="0" customWidth="1"/>
    <col min="3" max="3" width="17.8515625" style="0" hidden="1" customWidth="1"/>
    <col min="4" max="4" width="14.8515625" style="0" customWidth="1"/>
    <col min="5" max="5" width="17.00390625" style="0" customWidth="1"/>
    <col min="6" max="6" width="25.00390625" style="0" hidden="1" customWidth="1"/>
    <col min="7" max="7" width="17.8515625" style="0" customWidth="1"/>
    <col min="8" max="8" width="18.28125" style="0" customWidth="1"/>
    <col min="9" max="9" width="18.00390625" style="0" hidden="1" customWidth="1"/>
    <col min="10" max="10" width="14.140625" style="0" customWidth="1"/>
    <col min="11" max="11" width="18.8515625" style="0" customWidth="1"/>
    <col min="12" max="12" width="19.00390625" style="0" customWidth="1"/>
    <col min="13" max="13" width="18.421875" style="0" customWidth="1"/>
    <col min="14" max="14" width="16.57421875" style="0" hidden="1" customWidth="1"/>
    <col min="15" max="15" width="13.8515625" style="0" customWidth="1"/>
    <col min="16" max="16" width="25.28125" style="0" customWidth="1"/>
    <col min="17" max="17" width="19.421875" style="0" hidden="1" customWidth="1"/>
    <col min="18" max="18" width="14.7109375" style="0" customWidth="1"/>
    <col min="19" max="19" width="25.28125" style="0" hidden="1" customWidth="1"/>
    <col min="20" max="20" width="19.421875" style="0" hidden="1" customWidth="1"/>
    <col min="21" max="21" width="19.8515625" style="0" hidden="1" customWidth="1"/>
    <col min="22" max="23" width="21.140625" style="0" customWidth="1"/>
    <col min="24" max="24" width="21.140625" style="0" hidden="1" customWidth="1"/>
    <col min="25" max="25" width="13.8515625" style="0" customWidth="1"/>
    <col min="26" max="27" width="25.57421875" style="0" customWidth="1"/>
    <col min="28" max="28" width="18.28125" style="0" hidden="1" customWidth="1"/>
    <col min="29" max="29" width="14.00390625" style="0" customWidth="1"/>
    <col min="30" max="30" width="20.28125" style="0" customWidth="1"/>
    <col min="31" max="31" width="21.28125" style="0" customWidth="1"/>
    <col min="32" max="32" width="18.8515625" style="0" customWidth="1"/>
    <col min="33" max="33" width="15.57421875" style="0" hidden="1" customWidth="1"/>
    <col min="34" max="34" width="14.57421875" style="0" customWidth="1"/>
    <col min="35" max="35" width="20.00390625" style="0" customWidth="1"/>
    <col min="36" max="36" width="18.7109375" style="0" customWidth="1"/>
    <col min="37" max="37" width="20.57421875" style="0" customWidth="1"/>
    <col min="38" max="38" width="18.57421875" style="0" hidden="1" customWidth="1"/>
    <col min="39" max="39" width="14.421875" style="0" customWidth="1"/>
    <col min="40" max="40" width="22.28125" style="0" customWidth="1"/>
    <col min="41" max="41" width="24.8515625" style="0" customWidth="1"/>
    <col min="42" max="42" width="14.57421875" style="0" hidden="1" customWidth="1"/>
    <col min="43" max="43" width="14.57421875" style="0" customWidth="1"/>
    <col min="44" max="44" width="20.28125" style="0" customWidth="1"/>
    <col min="45" max="45" width="21.28125" style="0" customWidth="1"/>
    <col min="46" max="46" width="18.8515625" style="0" customWidth="1"/>
    <col min="47" max="47" width="15.57421875" style="0" hidden="1" customWidth="1"/>
    <col min="48" max="48" width="14.57421875" style="0" customWidth="1"/>
    <col min="49" max="49" width="27.7109375" style="0" customWidth="1"/>
    <col min="50" max="50" width="4.8515625" style="0" hidden="1" customWidth="1"/>
    <col min="51" max="51" width="13.421875" style="0" customWidth="1"/>
    <col min="52" max="52" width="16.00390625" style="0" customWidth="1"/>
    <col min="53" max="53" width="17.00390625" style="0" customWidth="1"/>
    <col min="54" max="54" width="14.421875" style="0" customWidth="1"/>
    <col min="55" max="55" width="12.28125" style="0" hidden="1" customWidth="1"/>
    <col min="56" max="56" width="12.28125" style="0" customWidth="1"/>
    <col min="57" max="57" width="12.8515625" style="0" customWidth="1"/>
    <col min="58" max="58" width="14.7109375" style="0" hidden="1" customWidth="1"/>
    <col min="59" max="59" width="14.28125" style="0" hidden="1" customWidth="1"/>
    <col min="60" max="60" width="18.28125" style="0" customWidth="1"/>
    <col min="61" max="61" width="15.421875" style="0" customWidth="1"/>
    <col min="62" max="62" width="13.28125" style="0" customWidth="1"/>
    <col min="63" max="64" width="12.57421875" style="0" hidden="1" customWidth="1"/>
  </cols>
  <sheetData>
    <row r="1" spans="5:55" s="1" customFormat="1" ht="17.25" thickBot="1">
      <c r="E1" s="2" t="s">
        <v>0</v>
      </c>
      <c r="F1" s="2"/>
      <c r="AP1" s="3"/>
      <c r="AQ1" s="3"/>
      <c r="AR1" s="3"/>
      <c r="AS1" s="3"/>
      <c r="AT1" s="3"/>
      <c r="AU1" s="3"/>
      <c r="AW1" s="2"/>
      <c r="AX1" s="4"/>
      <c r="BA1" s="2"/>
      <c r="BB1" s="2"/>
      <c r="BC1" s="4"/>
    </row>
    <row r="2" ht="12.75" customHeight="1" hidden="1"/>
    <row r="3" ht="15.75" hidden="1" thickBot="1"/>
    <row r="4" spans="1:64" s="25" customFormat="1" ht="70.5" customHeight="1" thickTop="1">
      <c r="A4" s="5" t="s">
        <v>1</v>
      </c>
      <c r="B4" s="6" t="s">
        <v>2</v>
      </c>
      <c r="C4" s="7"/>
      <c r="D4" s="7"/>
      <c r="E4" s="7"/>
      <c r="F4" s="7"/>
      <c r="G4" s="7"/>
      <c r="H4" s="7"/>
      <c r="I4" s="7"/>
      <c r="J4" s="8"/>
      <c r="K4" s="9"/>
      <c r="L4" s="10"/>
      <c r="M4" s="10"/>
      <c r="N4" s="10"/>
      <c r="O4" s="10"/>
      <c r="P4" s="11"/>
      <c r="Q4" s="12"/>
      <c r="R4" s="13"/>
      <c r="S4" s="11"/>
      <c r="T4" s="12"/>
      <c r="U4" s="13"/>
      <c r="V4" s="14"/>
      <c r="W4" s="14"/>
      <c r="X4" s="14"/>
      <c r="Y4" s="15"/>
      <c r="Z4" s="16"/>
      <c r="AA4" s="14"/>
      <c r="AB4" s="14"/>
      <c r="AC4" s="15"/>
      <c r="AD4" s="16"/>
      <c r="AE4" s="14"/>
      <c r="AF4" s="14"/>
      <c r="AG4" s="14"/>
      <c r="AH4" s="15"/>
      <c r="AI4" s="14"/>
      <c r="AJ4" s="14"/>
      <c r="AK4" s="14"/>
      <c r="AL4" s="14"/>
      <c r="AM4" s="14"/>
      <c r="AN4" s="9"/>
      <c r="AO4" s="10"/>
      <c r="AP4" s="10"/>
      <c r="AQ4" s="10"/>
      <c r="AR4" s="16"/>
      <c r="AS4" s="14"/>
      <c r="AT4" s="14"/>
      <c r="AU4" s="14"/>
      <c r="AV4" s="15"/>
      <c r="AW4" s="16"/>
      <c r="AX4" s="14"/>
      <c r="AY4" s="15"/>
      <c r="AZ4" s="17"/>
      <c r="BA4" s="10"/>
      <c r="BB4" s="10"/>
      <c r="BC4" s="10"/>
      <c r="BD4" s="18"/>
      <c r="BE4" s="19" t="s">
        <v>3</v>
      </c>
      <c r="BF4" s="20" t="s">
        <v>4</v>
      </c>
      <c r="BG4" s="19" t="s">
        <v>5</v>
      </c>
      <c r="BH4" s="21" t="s">
        <v>6</v>
      </c>
      <c r="BI4" s="22" t="s">
        <v>7</v>
      </c>
      <c r="BJ4" s="23" t="s">
        <v>8</v>
      </c>
      <c r="BK4" s="23" t="s">
        <v>9</v>
      </c>
      <c r="BL4" s="24" t="s">
        <v>10</v>
      </c>
    </row>
    <row r="5" spans="1:64" s="48" customFormat="1" ht="12.75" customHeight="1">
      <c r="A5" s="26"/>
      <c r="B5" s="27" t="s">
        <v>11</v>
      </c>
      <c r="C5" s="28"/>
      <c r="D5" s="29"/>
      <c r="E5" s="30"/>
      <c r="F5" s="31"/>
      <c r="G5" s="32"/>
      <c r="H5" s="33" t="s">
        <v>12</v>
      </c>
      <c r="I5" s="28"/>
      <c r="J5" s="29"/>
      <c r="K5" s="34"/>
      <c r="L5" s="35"/>
      <c r="M5" s="33" t="s">
        <v>13</v>
      </c>
      <c r="N5" s="28"/>
      <c r="O5" s="36"/>
      <c r="P5" s="27" t="s">
        <v>14</v>
      </c>
      <c r="Q5" s="28"/>
      <c r="R5" s="29"/>
      <c r="S5" s="27" t="s">
        <v>15</v>
      </c>
      <c r="T5" s="28"/>
      <c r="U5" s="29"/>
      <c r="V5" s="33" t="s">
        <v>16</v>
      </c>
      <c r="W5" s="37"/>
      <c r="X5" s="28"/>
      <c r="Y5" s="29"/>
      <c r="Z5" s="30"/>
      <c r="AA5" s="33" t="s">
        <v>17</v>
      </c>
      <c r="AB5" s="28"/>
      <c r="AC5" s="29"/>
      <c r="AD5" s="38"/>
      <c r="AE5" s="35"/>
      <c r="AF5" s="33" t="s">
        <v>18</v>
      </c>
      <c r="AG5" s="28"/>
      <c r="AH5" s="29"/>
      <c r="AI5" s="32"/>
      <c r="AJ5" s="32"/>
      <c r="AK5" s="33" t="s">
        <v>19</v>
      </c>
      <c r="AL5" s="28"/>
      <c r="AM5" s="36"/>
      <c r="AN5" s="39"/>
      <c r="AO5" s="33" t="s">
        <v>20</v>
      </c>
      <c r="AP5" s="28"/>
      <c r="AQ5" s="36"/>
      <c r="AR5" s="38"/>
      <c r="AS5" s="35"/>
      <c r="AT5" s="33" t="s">
        <v>21</v>
      </c>
      <c r="AU5" s="28"/>
      <c r="AV5" s="29"/>
      <c r="AW5" s="27" t="s">
        <v>22</v>
      </c>
      <c r="AX5" s="28"/>
      <c r="AY5" s="29"/>
      <c r="AZ5" s="40"/>
      <c r="BA5" s="33"/>
      <c r="BB5" s="41" t="s">
        <v>23</v>
      </c>
      <c r="BC5" s="28"/>
      <c r="BD5" s="29"/>
      <c r="BE5" s="42"/>
      <c r="BF5" s="43"/>
      <c r="BG5" s="42"/>
      <c r="BH5" s="44"/>
      <c r="BI5" s="45"/>
      <c r="BJ5" s="46"/>
      <c r="BK5" s="46"/>
      <c r="BL5" s="47"/>
    </row>
    <row r="6" spans="1:64" ht="173.25" customHeight="1" thickBot="1">
      <c r="A6" s="26"/>
      <c r="B6" s="49" t="s">
        <v>24</v>
      </c>
      <c r="C6" s="50" t="s">
        <v>25</v>
      </c>
      <c r="D6" s="51" t="s">
        <v>26</v>
      </c>
      <c r="E6" s="52" t="s">
        <v>27</v>
      </c>
      <c r="F6" s="53" t="s">
        <v>28</v>
      </c>
      <c r="G6" s="52" t="s">
        <v>29</v>
      </c>
      <c r="H6" s="52" t="s">
        <v>30</v>
      </c>
      <c r="I6" s="50" t="s">
        <v>31</v>
      </c>
      <c r="J6" s="51" t="s">
        <v>26</v>
      </c>
      <c r="K6" s="54" t="s">
        <v>32</v>
      </c>
      <c r="L6" s="52" t="s">
        <v>33</v>
      </c>
      <c r="M6" s="52" t="s">
        <v>34</v>
      </c>
      <c r="N6" s="50" t="s">
        <v>25</v>
      </c>
      <c r="O6" s="55" t="s">
        <v>26</v>
      </c>
      <c r="P6" s="49" t="s">
        <v>35</v>
      </c>
      <c r="Q6" s="50" t="s">
        <v>25</v>
      </c>
      <c r="R6" s="51" t="s">
        <v>26</v>
      </c>
      <c r="S6" s="49" t="s">
        <v>36</v>
      </c>
      <c r="T6" s="50" t="s">
        <v>25</v>
      </c>
      <c r="U6" s="51" t="s">
        <v>37</v>
      </c>
      <c r="V6" s="54" t="s">
        <v>38</v>
      </c>
      <c r="W6" s="52" t="s">
        <v>39</v>
      </c>
      <c r="X6" s="50" t="s">
        <v>25</v>
      </c>
      <c r="Y6" s="51" t="s">
        <v>26</v>
      </c>
      <c r="Z6" s="49" t="s">
        <v>40</v>
      </c>
      <c r="AA6" s="52" t="s">
        <v>41</v>
      </c>
      <c r="AB6" s="50" t="s">
        <v>25</v>
      </c>
      <c r="AC6" s="51" t="s">
        <v>26</v>
      </c>
      <c r="AD6" s="49" t="s">
        <v>42</v>
      </c>
      <c r="AE6" s="49" t="s">
        <v>43</v>
      </c>
      <c r="AF6" s="52" t="s">
        <v>44</v>
      </c>
      <c r="AG6" s="50" t="s">
        <v>25</v>
      </c>
      <c r="AH6" s="51" t="s">
        <v>26</v>
      </c>
      <c r="AI6" s="52" t="s">
        <v>45</v>
      </c>
      <c r="AJ6" s="54" t="s">
        <v>46</v>
      </c>
      <c r="AK6" s="52" t="s">
        <v>47</v>
      </c>
      <c r="AL6" s="50" t="s">
        <v>25</v>
      </c>
      <c r="AM6" s="51" t="s">
        <v>26</v>
      </c>
      <c r="AN6" s="49" t="s">
        <v>48</v>
      </c>
      <c r="AO6" s="52" t="s">
        <v>49</v>
      </c>
      <c r="AP6" s="50" t="s">
        <v>25</v>
      </c>
      <c r="AQ6" s="51" t="s">
        <v>26</v>
      </c>
      <c r="AR6" s="49" t="s">
        <v>50</v>
      </c>
      <c r="AS6" s="49" t="s">
        <v>51</v>
      </c>
      <c r="AT6" s="52" t="s">
        <v>52</v>
      </c>
      <c r="AU6" s="50" t="s">
        <v>25</v>
      </c>
      <c r="AV6" s="51" t="s">
        <v>26</v>
      </c>
      <c r="AW6" s="49" t="s">
        <v>53</v>
      </c>
      <c r="AX6" s="50" t="s">
        <v>25</v>
      </c>
      <c r="AY6" s="51" t="s">
        <v>26</v>
      </c>
      <c r="AZ6" s="56" t="s">
        <v>54</v>
      </c>
      <c r="BA6" s="57" t="s">
        <v>55</v>
      </c>
      <c r="BB6" s="54" t="s">
        <v>56</v>
      </c>
      <c r="BC6" s="50" t="s">
        <v>25</v>
      </c>
      <c r="BD6" s="51" t="s">
        <v>26</v>
      </c>
      <c r="BE6" s="58"/>
      <c r="BF6" s="43"/>
      <c r="BG6" s="58"/>
      <c r="BH6" s="59"/>
      <c r="BI6" s="60"/>
      <c r="BJ6" s="61"/>
      <c r="BK6" s="46"/>
      <c r="BL6" s="47"/>
    </row>
    <row r="7" spans="1:64" ht="39.75" thickBot="1" thickTop="1">
      <c r="A7" s="62" t="s">
        <v>57</v>
      </c>
      <c r="B7" s="63" t="s">
        <v>58</v>
      </c>
      <c r="C7" s="64">
        <f>3</f>
        <v>3</v>
      </c>
      <c r="D7" s="65">
        <v>3</v>
      </c>
      <c r="E7" s="66" t="s">
        <v>59</v>
      </c>
      <c r="F7" s="63"/>
      <c r="G7" s="64" t="s">
        <v>60</v>
      </c>
      <c r="H7" s="64" t="s">
        <v>61</v>
      </c>
      <c r="I7" s="64" t="s">
        <v>62</v>
      </c>
      <c r="J7" s="65" t="s">
        <v>62</v>
      </c>
      <c r="K7" s="63" t="s">
        <v>58</v>
      </c>
      <c r="L7" s="64" t="s">
        <v>63</v>
      </c>
      <c r="M7" s="64" t="s">
        <v>64</v>
      </c>
      <c r="N7" s="64" t="s">
        <v>65</v>
      </c>
      <c r="O7" s="67" t="s">
        <v>65</v>
      </c>
      <c r="P7" s="63" t="s">
        <v>58</v>
      </c>
      <c r="Q7" s="64" t="s">
        <v>66</v>
      </c>
      <c r="R7" s="67" t="s">
        <v>66</v>
      </c>
      <c r="S7" s="63" t="s">
        <v>58</v>
      </c>
      <c r="T7" s="64">
        <v>1</v>
      </c>
      <c r="U7" s="65">
        <v>1</v>
      </c>
      <c r="V7" s="63" t="s">
        <v>67</v>
      </c>
      <c r="W7" s="64" t="s">
        <v>68</v>
      </c>
      <c r="X7" s="64">
        <v>0</v>
      </c>
      <c r="Y7" s="67">
        <v>0</v>
      </c>
      <c r="Z7" s="63" t="s">
        <v>58</v>
      </c>
      <c r="AA7" s="64" t="s">
        <v>69</v>
      </c>
      <c r="AB7" s="64">
        <v>0</v>
      </c>
      <c r="AC7" s="67">
        <v>0</v>
      </c>
      <c r="AD7" s="63" t="s">
        <v>58</v>
      </c>
      <c r="AE7" s="64" t="s">
        <v>63</v>
      </c>
      <c r="AF7" s="64" t="s">
        <v>70</v>
      </c>
      <c r="AG7" s="64" t="s">
        <v>71</v>
      </c>
      <c r="AH7" s="67" t="s">
        <v>71</v>
      </c>
      <c r="AI7" s="63" t="s">
        <v>63</v>
      </c>
      <c r="AJ7" s="63" t="s">
        <v>58</v>
      </c>
      <c r="AK7" s="64" t="s">
        <v>72</v>
      </c>
      <c r="AL7" s="64" t="s">
        <v>73</v>
      </c>
      <c r="AM7" s="67" t="s">
        <v>73</v>
      </c>
      <c r="AN7" s="63" t="s">
        <v>58</v>
      </c>
      <c r="AO7" s="64" t="s">
        <v>74</v>
      </c>
      <c r="AP7" s="64">
        <v>0</v>
      </c>
      <c r="AQ7" s="67">
        <v>0</v>
      </c>
      <c r="AR7" s="63" t="s">
        <v>58</v>
      </c>
      <c r="AS7" s="64" t="s">
        <v>63</v>
      </c>
      <c r="AT7" s="64" t="s">
        <v>75</v>
      </c>
      <c r="AU7" s="64">
        <v>2</v>
      </c>
      <c r="AV7" s="67">
        <v>2</v>
      </c>
      <c r="AW7" s="63" t="s">
        <v>76</v>
      </c>
      <c r="AX7" s="64" t="s">
        <v>77</v>
      </c>
      <c r="AY7" s="64" t="s">
        <v>77</v>
      </c>
      <c r="AZ7" s="63" t="s">
        <v>78</v>
      </c>
      <c r="BA7" s="63" t="s">
        <v>78</v>
      </c>
      <c r="BB7" s="66" t="s">
        <v>78</v>
      </c>
      <c r="BC7" s="64" t="s">
        <v>77</v>
      </c>
      <c r="BD7" s="64" t="s">
        <v>77</v>
      </c>
      <c r="BE7" s="68"/>
      <c r="BF7" s="64"/>
      <c r="BG7" s="64"/>
      <c r="BH7" s="64"/>
      <c r="BI7" s="64"/>
      <c r="BJ7" s="64"/>
      <c r="BK7" s="69"/>
      <c r="BL7" s="70"/>
    </row>
    <row r="8" spans="1:63" ht="16.5" thickBot="1" thickTop="1">
      <c r="A8" s="71"/>
      <c r="B8" s="72"/>
      <c r="C8" s="73"/>
      <c r="D8" s="74"/>
      <c r="E8" s="75">
        <v>317</v>
      </c>
      <c r="F8" s="76"/>
      <c r="G8" s="76" t="s">
        <v>79</v>
      </c>
      <c r="H8" s="77"/>
      <c r="I8" s="73"/>
      <c r="J8" s="74"/>
      <c r="M8" s="77"/>
      <c r="P8" s="72"/>
      <c r="Q8" s="73"/>
      <c r="R8" s="74"/>
      <c r="S8" s="72"/>
      <c r="T8" s="73"/>
      <c r="U8" s="74"/>
      <c r="V8" s="73" t="s">
        <v>80</v>
      </c>
      <c r="W8" s="77"/>
      <c r="X8" s="73"/>
      <c r="Y8" s="74"/>
      <c r="Z8" s="78" t="s">
        <v>81</v>
      </c>
      <c r="AA8" s="77"/>
      <c r="AB8" s="73"/>
      <c r="AC8" s="74"/>
      <c r="AD8" s="78"/>
      <c r="AE8" s="73"/>
      <c r="AF8" s="73"/>
      <c r="AG8" s="73"/>
      <c r="AH8" s="74"/>
      <c r="AK8" s="77"/>
      <c r="AN8" s="78"/>
      <c r="AO8" s="73"/>
      <c r="AP8" s="73"/>
      <c r="AQ8" s="73"/>
      <c r="AR8" s="78"/>
      <c r="AS8" s="73"/>
      <c r="AT8" s="73"/>
      <c r="AU8" s="73"/>
      <c r="AV8" s="74"/>
      <c r="AW8" s="78"/>
      <c r="AX8" s="73"/>
      <c r="AY8" s="74"/>
      <c r="AZ8" s="79"/>
      <c r="BA8" s="80"/>
      <c r="BB8" s="73"/>
      <c r="BC8" s="73"/>
      <c r="BD8" s="74"/>
      <c r="BE8" s="81"/>
      <c r="BF8" s="73"/>
      <c r="BG8" s="73"/>
      <c r="BH8" s="80"/>
      <c r="BI8" s="82"/>
      <c r="BJ8" s="83"/>
      <c r="BK8" s="84"/>
    </row>
    <row r="9" spans="1:64" ht="16.5" thickBot="1" thickTop="1">
      <c r="A9" s="85"/>
      <c r="B9" s="86"/>
      <c r="C9" s="87"/>
      <c r="D9" s="88"/>
      <c r="E9" s="86"/>
      <c r="F9" s="89"/>
      <c r="G9" s="87"/>
      <c r="H9" s="90"/>
      <c r="I9" s="87"/>
      <c r="J9" s="88"/>
      <c r="K9" s="89" t="s">
        <v>82</v>
      </c>
      <c r="L9" s="89" t="s">
        <v>83</v>
      </c>
      <c r="M9" s="87"/>
      <c r="N9" s="87"/>
      <c r="O9" s="91"/>
      <c r="P9" s="86"/>
      <c r="Q9" s="87"/>
      <c r="R9" s="88"/>
      <c r="S9" s="86"/>
      <c r="T9" s="87"/>
      <c r="U9" s="88"/>
      <c r="V9" s="87"/>
      <c r="W9" s="87"/>
      <c r="X9" s="87"/>
      <c r="Y9" s="88"/>
      <c r="Z9" s="86"/>
      <c r="AA9" s="87"/>
      <c r="AB9" s="87"/>
      <c r="AC9" s="88"/>
      <c r="AD9" s="86"/>
      <c r="AE9" s="87"/>
      <c r="AF9" s="87"/>
      <c r="AG9" s="87"/>
      <c r="AH9" s="88"/>
      <c r="AI9" s="89" t="s">
        <v>84</v>
      </c>
      <c r="AJ9" s="89" t="s">
        <v>85</v>
      </c>
      <c r="AK9" s="87"/>
      <c r="AL9" s="87"/>
      <c r="AM9" s="91"/>
      <c r="AN9" s="86"/>
      <c r="AO9" s="87"/>
      <c r="AP9" s="87"/>
      <c r="AQ9" s="91"/>
      <c r="AR9" s="86"/>
      <c r="AS9" s="87"/>
      <c r="AT9" s="87"/>
      <c r="AU9" s="87"/>
      <c r="AV9" s="88"/>
      <c r="AW9" s="86"/>
      <c r="AX9" s="87"/>
      <c r="AY9" s="88"/>
      <c r="AZ9" s="92"/>
      <c r="BA9" s="89"/>
      <c r="BB9" s="86"/>
      <c r="BC9" s="87"/>
      <c r="BD9" s="88"/>
      <c r="BE9" s="93"/>
      <c r="BF9" s="93"/>
      <c r="BG9" s="94" t="e">
        <f>SUM(BG10:BG42)</f>
        <v>#DIV/0!</v>
      </c>
      <c r="BH9" s="93"/>
      <c r="BI9" s="93"/>
      <c r="BJ9" s="95" t="s">
        <v>86</v>
      </c>
      <c r="BK9" s="96" t="s">
        <v>86</v>
      </c>
      <c r="BL9" s="97" t="s">
        <v>86</v>
      </c>
    </row>
    <row r="10" spans="1:64" ht="15.75" thickTop="1">
      <c r="A10" s="98" t="s">
        <v>87</v>
      </c>
      <c r="B10" s="99" t="s">
        <v>77</v>
      </c>
      <c r="C10" s="100">
        <f>IF(B10="да",3,0)</f>
        <v>3</v>
      </c>
      <c r="D10" s="101">
        <f>C10</f>
        <v>3</v>
      </c>
      <c r="E10" s="102">
        <v>8111114564.57</v>
      </c>
      <c r="F10" s="103"/>
      <c r="G10" s="104">
        <v>8021313641.62</v>
      </c>
      <c r="H10" s="105">
        <f>G10/E10</f>
        <v>0.9889286580487646</v>
      </c>
      <c r="I10" s="101">
        <f>IF(H10&gt;90%,1.5,IF(H10&gt;=80%,1,0))</f>
        <v>1.5</v>
      </c>
      <c r="J10" s="106">
        <f>I10</f>
        <v>1.5</v>
      </c>
      <c r="K10" s="104">
        <v>2815112058</v>
      </c>
      <c r="L10" s="107">
        <v>2852111282.22</v>
      </c>
      <c r="M10" s="108">
        <f>L10/K10</f>
        <v>1.0131430733333884</v>
      </c>
      <c r="N10" s="101">
        <f>IF(M10&gt;=100%,1,0)</f>
        <v>1</v>
      </c>
      <c r="O10" s="109">
        <f>N10</f>
        <v>1</v>
      </c>
      <c r="P10" s="110">
        <v>13</v>
      </c>
      <c r="Q10" s="101">
        <f>IF(P10&lt;=4,1,0)</f>
        <v>0</v>
      </c>
      <c r="R10" s="106">
        <f>Q10</f>
        <v>0</v>
      </c>
      <c r="S10" s="111"/>
      <c r="T10" s="112">
        <f>IF(S10="да",1,0)</f>
        <v>0</v>
      </c>
      <c r="U10" s="113">
        <f>T10</f>
        <v>0</v>
      </c>
      <c r="V10" s="114">
        <v>0</v>
      </c>
      <c r="W10" s="115">
        <f>V10</f>
        <v>0</v>
      </c>
      <c r="X10" s="116">
        <f>IF(W10=0,1,0)</f>
        <v>1</v>
      </c>
      <c r="Y10" s="117">
        <f>X10</f>
        <v>1</v>
      </c>
      <c r="Z10" s="118">
        <v>0</v>
      </c>
      <c r="AA10" s="118">
        <f>Z10</f>
        <v>0</v>
      </c>
      <c r="AB10" s="116">
        <f>IF(AA10=0,1,0)</f>
        <v>1</v>
      </c>
      <c r="AC10" s="117">
        <f>AB10</f>
        <v>1</v>
      </c>
      <c r="AD10" s="119">
        <v>443759820</v>
      </c>
      <c r="AE10" s="120">
        <v>613555110</v>
      </c>
      <c r="AF10" s="121">
        <f>AE10/AD10</f>
        <v>1.3826288058256377</v>
      </c>
      <c r="AG10" s="116">
        <f>IF(AF10&lt;1,1,0)</f>
        <v>0</v>
      </c>
      <c r="AH10" s="117">
        <f>AG10</f>
        <v>0</v>
      </c>
      <c r="AI10" s="104">
        <v>2748688736.31</v>
      </c>
      <c r="AJ10" s="104">
        <v>2852111282.22</v>
      </c>
      <c r="AK10" s="122">
        <f>AJ10/AI10</f>
        <v>1.0376261395274753</v>
      </c>
      <c r="AL10" s="101">
        <f aca="true" t="shared" si="0" ref="AL10:AL42">IF(AK10&gt;$AK$43,1.5,IF(AK10&lt;=100%,0,1))</f>
        <v>1</v>
      </c>
      <c r="AM10" s="106">
        <f>AL10</f>
        <v>1</v>
      </c>
      <c r="AN10" s="123">
        <v>0</v>
      </c>
      <c r="AO10" s="124">
        <f>AN10</f>
        <v>0</v>
      </c>
      <c r="AP10" s="116">
        <f>IF(AO10=0,1,0)</f>
        <v>1</v>
      </c>
      <c r="AQ10" s="125">
        <f>AP10</f>
        <v>1</v>
      </c>
      <c r="AR10" s="126">
        <v>1</v>
      </c>
      <c r="AS10" s="104">
        <v>1</v>
      </c>
      <c r="AT10" s="121">
        <f>AS10+AR10</f>
        <v>2</v>
      </c>
      <c r="AU10" s="116">
        <f aca="true" t="shared" si="1" ref="AU10:AV29">AT10</f>
        <v>2</v>
      </c>
      <c r="AV10" s="117">
        <f t="shared" si="1"/>
        <v>2</v>
      </c>
      <c r="AW10" s="127" t="s">
        <v>77</v>
      </c>
      <c r="AX10" s="128">
        <f>IF(AW10="да",1,0)</f>
        <v>1</v>
      </c>
      <c r="AY10" s="129">
        <f>AX10</f>
        <v>1</v>
      </c>
      <c r="AZ10" s="130" t="s">
        <v>77</v>
      </c>
      <c r="BA10" s="130" t="s">
        <v>77</v>
      </c>
      <c r="BB10" s="130" t="s">
        <v>77</v>
      </c>
      <c r="BC10" s="131">
        <f>IF(AND(AZ10="да",BA10="да",BB10="да"),1,0)</f>
        <v>1</v>
      </c>
      <c r="BD10" s="129">
        <f>BC10</f>
        <v>1</v>
      </c>
      <c r="BE10" s="132">
        <f>D10+J10+O10+R10+Y10+AC10+AH10+AM10+AQ10+AV10+AY10+BD10+U10</f>
        <v>13.5</v>
      </c>
      <c r="BF10" s="133"/>
      <c r="BG10" s="134" t="e">
        <f aca="true" t="shared" si="2" ref="BG10:BG42">ROUND($BG$43*(BF10/$BF$43),3)</f>
        <v>#DIV/0!</v>
      </c>
      <c r="BH10" s="135" t="s">
        <v>88</v>
      </c>
      <c r="BI10" s="136">
        <v>15</v>
      </c>
      <c r="BJ10" s="137">
        <f>ROUND(BI10/SUM($BI$10:$BI$13)*$BJ$43,0)</f>
        <v>256</v>
      </c>
      <c r="BK10" s="138">
        <f>ROUND(BI10/SUM($BI$10:$BI$18)*$BK$43,0)</f>
        <v>119</v>
      </c>
      <c r="BL10" s="139"/>
    </row>
    <row r="11" spans="1:64" ht="15">
      <c r="A11" s="135" t="s">
        <v>89</v>
      </c>
      <c r="B11" s="99" t="s">
        <v>77</v>
      </c>
      <c r="C11" s="100">
        <f aca="true" t="shared" si="3" ref="C11:C42">IF(B11="да",3,0)</f>
        <v>3</v>
      </c>
      <c r="D11" s="101">
        <f aca="true" t="shared" si="4" ref="D11:D42">C11</f>
        <v>3</v>
      </c>
      <c r="E11" s="102">
        <v>893185772.08</v>
      </c>
      <c r="F11" s="103"/>
      <c r="G11" s="104">
        <v>889401765.35</v>
      </c>
      <c r="H11" s="105">
        <f aca="true" t="shared" si="5" ref="H11:H42">G11/E11</f>
        <v>0.995763471779014</v>
      </c>
      <c r="I11" s="101">
        <f aca="true" t="shared" si="6" ref="I11:I42">IF(H11&gt;90%,1.5,IF(H11&gt;=80%,1,0))</f>
        <v>1.5</v>
      </c>
      <c r="J11" s="106">
        <f aca="true" t="shared" si="7" ref="J11:J42">I11</f>
        <v>1.5</v>
      </c>
      <c r="K11" s="104">
        <v>311432247.99</v>
      </c>
      <c r="L11" s="107">
        <v>315097755.69</v>
      </c>
      <c r="M11" s="108">
        <f aca="true" t="shared" si="8" ref="M11:M42">L11/K11</f>
        <v>1.01176983990469</v>
      </c>
      <c r="N11" s="101">
        <f aca="true" t="shared" si="9" ref="N11:N42">IF(M11&gt;=100%,1,0)</f>
        <v>1</v>
      </c>
      <c r="O11" s="109">
        <f aca="true" t="shared" si="10" ref="O11:O42">N11</f>
        <v>1</v>
      </c>
      <c r="P11" s="110">
        <v>11</v>
      </c>
      <c r="Q11" s="101">
        <f aca="true" t="shared" si="11" ref="Q11:Q42">IF(P11&lt;=4,1,0)</f>
        <v>0</v>
      </c>
      <c r="R11" s="106">
        <f aca="true" t="shared" si="12" ref="R11:R42">Q11</f>
        <v>0</v>
      </c>
      <c r="S11" s="111"/>
      <c r="T11" s="112">
        <f aca="true" t="shared" si="13" ref="T11:T42">IF(S11="да",1,0)</f>
        <v>0</v>
      </c>
      <c r="U11" s="113">
        <f aca="true" t="shared" si="14" ref="U11:U42">T11</f>
        <v>0</v>
      </c>
      <c r="V11" s="114">
        <v>0</v>
      </c>
      <c r="W11" s="115">
        <f aca="true" t="shared" si="15" ref="W11:W42">V11</f>
        <v>0</v>
      </c>
      <c r="X11" s="116">
        <f aca="true" t="shared" si="16" ref="X11:X42">IF(W11=0,1,0)</f>
        <v>1</v>
      </c>
      <c r="Y11" s="117">
        <f aca="true" t="shared" si="17" ref="Y11:Y42">X11</f>
        <v>1</v>
      </c>
      <c r="Z11" s="118">
        <v>0</v>
      </c>
      <c r="AA11" s="118">
        <f aca="true" t="shared" si="18" ref="AA11:AA42">Z11</f>
        <v>0</v>
      </c>
      <c r="AB11" s="116">
        <f aca="true" t="shared" si="19" ref="AB11:AB42">IF(AA11=0,1,0)</f>
        <v>1</v>
      </c>
      <c r="AC11" s="117">
        <f aca="true" t="shared" si="20" ref="AC11:AC42">AB11</f>
        <v>1</v>
      </c>
      <c r="AD11" s="119">
        <v>48093970</v>
      </c>
      <c r="AE11" s="120">
        <v>52930790</v>
      </c>
      <c r="AF11" s="121">
        <f aca="true" t="shared" si="21" ref="AF11:AF42">AE11/AD11</f>
        <v>1.1005701962221044</v>
      </c>
      <c r="AG11" s="116">
        <f aca="true" t="shared" si="22" ref="AG11:AG42">IF(AF11&lt;1,1,0)</f>
        <v>0</v>
      </c>
      <c r="AH11" s="117">
        <f aca="true" t="shared" si="23" ref="AH11:AH42">AG11</f>
        <v>0</v>
      </c>
      <c r="AI11" s="104">
        <v>289251001.12</v>
      </c>
      <c r="AJ11" s="104">
        <v>315097755.69</v>
      </c>
      <c r="AK11" s="122">
        <f aca="true" t="shared" si="24" ref="AK11:AK42">AJ11/AI11</f>
        <v>1.089357528478448</v>
      </c>
      <c r="AL11" s="101">
        <f t="shared" si="0"/>
        <v>1.5</v>
      </c>
      <c r="AM11" s="106">
        <f aca="true" t="shared" si="25" ref="AM11:AM43">AL11</f>
        <v>1.5</v>
      </c>
      <c r="AN11" s="123">
        <v>0</v>
      </c>
      <c r="AO11" s="124">
        <f aca="true" t="shared" si="26" ref="AO11:AO42">AN11</f>
        <v>0</v>
      </c>
      <c r="AP11" s="116">
        <f aca="true" t="shared" si="27" ref="AP11:AP42">IF(AO11=0,1,0)</f>
        <v>1</v>
      </c>
      <c r="AQ11" s="125">
        <f aca="true" t="shared" si="28" ref="AQ11:AQ42">AP11</f>
        <v>1</v>
      </c>
      <c r="AR11" s="126">
        <v>1</v>
      </c>
      <c r="AS11" s="104">
        <v>1</v>
      </c>
      <c r="AT11" s="121">
        <f aca="true" t="shared" si="29" ref="AT11:AT42">AS11+AR11</f>
        <v>2</v>
      </c>
      <c r="AU11" s="116">
        <f t="shared" si="1"/>
        <v>2</v>
      </c>
      <c r="AV11" s="117">
        <f t="shared" si="1"/>
        <v>2</v>
      </c>
      <c r="AW11" s="127" t="s">
        <v>77</v>
      </c>
      <c r="AX11" s="128">
        <f aca="true" t="shared" si="30" ref="AX11:AX42">IF(AW11="да",1,0)</f>
        <v>1</v>
      </c>
      <c r="AY11" s="129">
        <f aca="true" t="shared" si="31" ref="AY11:AY42">AX11</f>
        <v>1</v>
      </c>
      <c r="AZ11" s="130" t="s">
        <v>77</v>
      </c>
      <c r="BA11" s="130" t="s">
        <v>77</v>
      </c>
      <c r="BB11" s="130" t="s">
        <v>77</v>
      </c>
      <c r="BC11" s="131">
        <f aca="true" t="shared" si="32" ref="BC11:BC42">IF(AND(AZ11="да",BA11="да",BB11="да"),1,0)</f>
        <v>1</v>
      </c>
      <c r="BD11" s="129">
        <f aca="true" t="shared" si="33" ref="BD11:BD42">BC11</f>
        <v>1</v>
      </c>
      <c r="BE11" s="132">
        <f aca="true" t="shared" si="34" ref="BE11:BE42">D11+J11+O11+R11+Y11+AC11+AH11+AM11+AQ11+AV11+AY11+BD11+U11</f>
        <v>14</v>
      </c>
      <c r="BF11" s="133"/>
      <c r="BG11" s="134" t="e">
        <f t="shared" si="2"/>
        <v>#DIV/0!</v>
      </c>
      <c r="BH11" s="135" t="s">
        <v>90</v>
      </c>
      <c r="BI11" s="136">
        <v>15</v>
      </c>
      <c r="BJ11" s="137">
        <f>ROUND(BI11/SUM($BI$10:$BI$13)*$BJ$43,0)</f>
        <v>256</v>
      </c>
      <c r="BK11" s="138">
        <f aca="true" t="shared" si="35" ref="BK11:BK18">ROUND(BI11/SUM($BI$10:$BI$18)*$BK$43,0)</f>
        <v>119</v>
      </c>
      <c r="BL11" s="139"/>
    </row>
    <row r="12" spans="1:64" ht="15">
      <c r="A12" s="135" t="s">
        <v>91</v>
      </c>
      <c r="B12" s="99" t="s">
        <v>77</v>
      </c>
      <c r="C12" s="100">
        <f t="shared" si="3"/>
        <v>3</v>
      </c>
      <c r="D12" s="101">
        <f t="shared" si="4"/>
        <v>3</v>
      </c>
      <c r="E12" s="102">
        <v>927941415.03</v>
      </c>
      <c r="F12" s="103"/>
      <c r="G12" s="104">
        <v>921234732</v>
      </c>
      <c r="H12" s="105">
        <f t="shared" si="5"/>
        <v>0.9927725145991214</v>
      </c>
      <c r="I12" s="101">
        <f t="shared" si="6"/>
        <v>1.5</v>
      </c>
      <c r="J12" s="106">
        <f t="shared" si="7"/>
        <v>1.5</v>
      </c>
      <c r="K12" s="104">
        <v>375775102.67</v>
      </c>
      <c r="L12" s="107">
        <v>397378503.72</v>
      </c>
      <c r="M12" s="108">
        <f t="shared" si="8"/>
        <v>1.0574902405627757</v>
      </c>
      <c r="N12" s="101">
        <f t="shared" si="9"/>
        <v>1</v>
      </c>
      <c r="O12" s="109">
        <f t="shared" si="10"/>
        <v>1</v>
      </c>
      <c r="P12" s="110">
        <v>14</v>
      </c>
      <c r="Q12" s="101">
        <f t="shared" si="11"/>
        <v>0</v>
      </c>
      <c r="R12" s="106">
        <f t="shared" si="12"/>
        <v>0</v>
      </c>
      <c r="S12" s="111"/>
      <c r="T12" s="112">
        <f t="shared" si="13"/>
        <v>0</v>
      </c>
      <c r="U12" s="113">
        <f t="shared" si="14"/>
        <v>0</v>
      </c>
      <c r="V12" s="114">
        <v>0</v>
      </c>
      <c r="W12" s="115">
        <f t="shared" si="15"/>
        <v>0</v>
      </c>
      <c r="X12" s="116">
        <f t="shared" si="16"/>
        <v>1</v>
      </c>
      <c r="Y12" s="117">
        <f t="shared" si="17"/>
        <v>1</v>
      </c>
      <c r="Z12" s="118">
        <v>0</v>
      </c>
      <c r="AA12" s="118">
        <f t="shared" si="18"/>
        <v>0</v>
      </c>
      <c r="AB12" s="116">
        <f t="shared" si="19"/>
        <v>1</v>
      </c>
      <c r="AC12" s="117">
        <f t="shared" si="20"/>
        <v>1</v>
      </c>
      <c r="AD12" s="119">
        <v>31454650</v>
      </c>
      <c r="AE12" s="120">
        <v>38845010</v>
      </c>
      <c r="AF12" s="121">
        <f t="shared" si="21"/>
        <v>1.2349528607058098</v>
      </c>
      <c r="AG12" s="116">
        <f t="shared" si="22"/>
        <v>0</v>
      </c>
      <c r="AH12" s="117">
        <f t="shared" si="23"/>
        <v>0</v>
      </c>
      <c r="AI12" s="104">
        <v>388907372.88</v>
      </c>
      <c r="AJ12" s="104">
        <v>397378503.72</v>
      </c>
      <c r="AK12" s="122">
        <f t="shared" si="24"/>
        <v>1.0217818725761567</v>
      </c>
      <c r="AL12" s="101">
        <f t="shared" si="0"/>
        <v>1</v>
      </c>
      <c r="AM12" s="106">
        <f t="shared" si="25"/>
        <v>1</v>
      </c>
      <c r="AN12" s="123">
        <v>0</v>
      </c>
      <c r="AO12" s="124">
        <f t="shared" si="26"/>
        <v>0</v>
      </c>
      <c r="AP12" s="116">
        <f t="shared" si="27"/>
        <v>1</v>
      </c>
      <c r="AQ12" s="125">
        <f t="shared" si="28"/>
        <v>1</v>
      </c>
      <c r="AR12" s="126">
        <v>1</v>
      </c>
      <c r="AS12" s="104">
        <v>1</v>
      </c>
      <c r="AT12" s="121">
        <f t="shared" si="29"/>
        <v>2</v>
      </c>
      <c r="AU12" s="116">
        <f t="shared" si="1"/>
        <v>2</v>
      </c>
      <c r="AV12" s="117">
        <f t="shared" si="1"/>
        <v>2</v>
      </c>
      <c r="AW12" s="127" t="s">
        <v>77</v>
      </c>
      <c r="AX12" s="128">
        <f t="shared" si="30"/>
        <v>1</v>
      </c>
      <c r="AY12" s="129">
        <f t="shared" si="31"/>
        <v>1</v>
      </c>
      <c r="AZ12" s="130" t="s">
        <v>77</v>
      </c>
      <c r="BA12" s="130" t="s">
        <v>77</v>
      </c>
      <c r="BB12" s="130" t="s">
        <v>77</v>
      </c>
      <c r="BC12" s="131">
        <f t="shared" si="32"/>
        <v>1</v>
      </c>
      <c r="BD12" s="129">
        <f t="shared" si="33"/>
        <v>1</v>
      </c>
      <c r="BE12" s="132">
        <f t="shared" si="34"/>
        <v>13.5</v>
      </c>
      <c r="BF12" s="133"/>
      <c r="BG12" s="133" t="e">
        <f t="shared" si="2"/>
        <v>#DIV/0!</v>
      </c>
      <c r="BH12" s="135" t="s">
        <v>92</v>
      </c>
      <c r="BI12" s="136">
        <v>14.5</v>
      </c>
      <c r="BJ12" s="137">
        <f>ROUND(BI12/SUM($BI$10:$BI$13)*$BJ$43,0)</f>
        <v>248</v>
      </c>
      <c r="BK12" s="138">
        <f t="shared" si="35"/>
        <v>115</v>
      </c>
      <c r="BL12" s="139"/>
    </row>
    <row r="13" spans="1:64" ht="15">
      <c r="A13" s="135" t="s">
        <v>93</v>
      </c>
      <c r="B13" s="99" t="s">
        <v>77</v>
      </c>
      <c r="C13" s="100">
        <f t="shared" si="3"/>
        <v>3</v>
      </c>
      <c r="D13" s="101">
        <f t="shared" si="4"/>
        <v>3</v>
      </c>
      <c r="E13" s="102">
        <v>577731202.36</v>
      </c>
      <c r="F13" s="103"/>
      <c r="G13" s="104">
        <v>572540565</v>
      </c>
      <c r="H13" s="105">
        <f t="shared" si="5"/>
        <v>0.9910154803154191</v>
      </c>
      <c r="I13" s="101">
        <f t="shared" si="6"/>
        <v>1.5</v>
      </c>
      <c r="J13" s="106">
        <f t="shared" si="7"/>
        <v>1.5</v>
      </c>
      <c r="K13" s="104">
        <v>259766000</v>
      </c>
      <c r="L13" s="107">
        <v>270110117.47</v>
      </c>
      <c r="M13" s="108">
        <f t="shared" si="8"/>
        <v>1.0398209060077148</v>
      </c>
      <c r="N13" s="101">
        <f t="shared" si="9"/>
        <v>1</v>
      </c>
      <c r="O13" s="109">
        <f t="shared" si="10"/>
        <v>1</v>
      </c>
      <c r="P13" s="110">
        <v>11</v>
      </c>
      <c r="Q13" s="101">
        <f t="shared" si="11"/>
        <v>0</v>
      </c>
      <c r="R13" s="106">
        <f t="shared" si="12"/>
        <v>0</v>
      </c>
      <c r="S13" s="111"/>
      <c r="T13" s="112">
        <f t="shared" si="13"/>
        <v>0</v>
      </c>
      <c r="U13" s="113">
        <f t="shared" si="14"/>
        <v>0</v>
      </c>
      <c r="V13" s="116">
        <v>0</v>
      </c>
      <c r="W13" s="115">
        <f t="shared" si="15"/>
        <v>0</v>
      </c>
      <c r="X13" s="116">
        <f t="shared" si="16"/>
        <v>1</v>
      </c>
      <c r="Y13" s="117">
        <f t="shared" si="17"/>
        <v>1</v>
      </c>
      <c r="Z13" s="118">
        <v>0</v>
      </c>
      <c r="AA13" s="118">
        <f t="shared" si="18"/>
        <v>0</v>
      </c>
      <c r="AB13" s="116">
        <f t="shared" si="19"/>
        <v>1</v>
      </c>
      <c r="AC13" s="117">
        <f t="shared" si="20"/>
        <v>1</v>
      </c>
      <c r="AD13" s="119">
        <v>20750370</v>
      </c>
      <c r="AE13" s="120">
        <v>29128900</v>
      </c>
      <c r="AF13" s="121">
        <f t="shared" si="21"/>
        <v>1.403777378427469</v>
      </c>
      <c r="AG13" s="116">
        <f t="shared" si="22"/>
        <v>0</v>
      </c>
      <c r="AH13" s="117">
        <f t="shared" si="23"/>
        <v>0</v>
      </c>
      <c r="AI13" s="104">
        <v>295899883.5</v>
      </c>
      <c r="AJ13" s="104">
        <v>270110117.47</v>
      </c>
      <c r="AK13" s="122">
        <f t="shared" si="24"/>
        <v>0.9128429328023038</v>
      </c>
      <c r="AL13" s="101">
        <f t="shared" si="0"/>
        <v>0</v>
      </c>
      <c r="AM13" s="106">
        <f t="shared" si="25"/>
        <v>0</v>
      </c>
      <c r="AN13" s="123">
        <v>0</v>
      </c>
      <c r="AO13" s="124">
        <f t="shared" si="26"/>
        <v>0</v>
      </c>
      <c r="AP13" s="116">
        <f t="shared" si="27"/>
        <v>1</v>
      </c>
      <c r="AQ13" s="125">
        <f t="shared" si="28"/>
        <v>1</v>
      </c>
      <c r="AR13" s="126">
        <v>1</v>
      </c>
      <c r="AS13" s="104">
        <v>1</v>
      </c>
      <c r="AT13" s="121">
        <f t="shared" si="29"/>
        <v>2</v>
      </c>
      <c r="AU13" s="116">
        <f t="shared" si="1"/>
        <v>2</v>
      </c>
      <c r="AV13" s="117">
        <f t="shared" si="1"/>
        <v>2</v>
      </c>
      <c r="AW13" s="127" t="s">
        <v>77</v>
      </c>
      <c r="AX13" s="128">
        <f t="shared" si="30"/>
        <v>1</v>
      </c>
      <c r="AY13" s="129">
        <f t="shared" si="31"/>
        <v>1</v>
      </c>
      <c r="AZ13" s="130" t="s">
        <v>77</v>
      </c>
      <c r="BA13" s="130" t="s">
        <v>77</v>
      </c>
      <c r="BB13" s="130" t="s">
        <v>77</v>
      </c>
      <c r="BC13" s="131">
        <f t="shared" si="32"/>
        <v>1</v>
      </c>
      <c r="BD13" s="129">
        <f t="shared" si="33"/>
        <v>1</v>
      </c>
      <c r="BE13" s="132">
        <f t="shared" si="34"/>
        <v>12.5</v>
      </c>
      <c r="BF13" s="133"/>
      <c r="BG13" s="133" t="e">
        <f t="shared" si="2"/>
        <v>#DIV/0!</v>
      </c>
      <c r="BH13" s="135" t="s">
        <v>94</v>
      </c>
      <c r="BI13" s="136">
        <v>14</v>
      </c>
      <c r="BJ13" s="137">
        <f>ROUND(BI13/SUM($BI$10:$BI$13)*$BJ$43,0)+1</f>
        <v>240</v>
      </c>
      <c r="BK13" s="138">
        <f>ROUND(BI13/SUM($BI$10:$BI$18)*$BK$43,0)+1</f>
        <v>112</v>
      </c>
      <c r="BL13" s="139"/>
    </row>
    <row r="14" spans="1:64" ht="15">
      <c r="A14" s="135" t="s">
        <v>95</v>
      </c>
      <c r="B14" s="99" t="s">
        <v>77</v>
      </c>
      <c r="C14" s="100">
        <f t="shared" si="3"/>
        <v>3</v>
      </c>
      <c r="D14" s="101">
        <f t="shared" si="4"/>
        <v>3</v>
      </c>
      <c r="E14" s="102">
        <v>301325998.84</v>
      </c>
      <c r="F14" s="103"/>
      <c r="G14" s="104">
        <v>297703538.6</v>
      </c>
      <c r="H14" s="105">
        <f t="shared" si="5"/>
        <v>0.9879782685399031</v>
      </c>
      <c r="I14" s="101">
        <f t="shared" si="6"/>
        <v>1.5</v>
      </c>
      <c r="J14" s="106">
        <f t="shared" si="7"/>
        <v>1.5</v>
      </c>
      <c r="K14" s="104">
        <v>99372345.83</v>
      </c>
      <c r="L14" s="107">
        <v>100680193.71</v>
      </c>
      <c r="M14" s="108">
        <f t="shared" si="8"/>
        <v>1.0131610848981807</v>
      </c>
      <c r="N14" s="101">
        <f t="shared" si="9"/>
        <v>1</v>
      </c>
      <c r="O14" s="109">
        <f t="shared" si="10"/>
        <v>1</v>
      </c>
      <c r="P14" s="110">
        <v>9</v>
      </c>
      <c r="Q14" s="101">
        <f t="shared" si="11"/>
        <v>0</v>
      </c>
      <c r="R14" s="106">
        <f t="shared" si="12"/>
        <v>0</v>
      </c>
      <c r="S14" s="111"/>
      <c r="T14" s="112">
        <f t="shared" si="13"/>
        <v>0</v>
      </c>
      <c r="U14" s="113">
        <f t="shared" si="14"/>
        <v>0</v>
      </c>
      <c r="V14" s="116">
        <v>0</v>
      </c>
      <c r="W14" s="115">
        <f t="shared" si="15"/>
        <v>0</v>
      </c>
      <c r="X14" s="116">
        <f t="shared" si="16"/>
        <v>1</v>
      </c>
      <c r="Y14" s="117">
        <f t="shared" si="17"/>
        <v>1</v>
      </c>
      <c r="Z14" s="118">
        <v>0</v>
      </c>
      <c r="AA14" s="118">
        <f t="shared" si="18"/>
        <v>0</v>
      </c>
      <c r="AB14" s="116">
        <f t="shared" si="19"/>
        <v>1</v>
      </c>
      <c r="AC14" s="117">
        <f t="shared" si="20"/>
        <v>1</v>
      </c>
      <c r="AD14" s="119">
        <v>8569460</v>
      </c>
      <c r="AE14" s="120">
        <v>9131840</v>
      </c>
      <c r="AF14" s="121">
        <f t="shared" si="21"/>
        <v>1.0656260721212305</v>
      </c>
      <c r="AG14" s="116">
        <f t="shared" si="22"/>
        <v>0</v>
      </c>
      <c r="AH14" s="117">
        <f t="shared" si="23"/>
        <v>0</v>
      </c>
      <c r="AI14" s="104">
        <v>97631668.04</v>
      </c>
      <c r="AJ14" s="104">
        <v>100680193.71</v>
      </c>
      <c r="AK14" s="122">
        <f t="shared" si="24"/>
        <v>1.031224762735294</v>
      </c>
      <c r="AL14" s="101">
        <f t="shared" si="0"/>
        <v>1</v>
      </c>
      <c r="AM14" s="106">
        <f t="shared" si="25"/>
        <v>1</v>
      </c>
      <c r="AN14" s="123">
        <v>0</v>
      </c>
      <c r="AO14" s="124">
        <f t="shared" si="26"/>
        <v>0</v>
      </c>
      <c r="AP14" s="116">
        <f t="shared" si="27"/>
        <v>1</v>
      </c>
      <c r="AQ14" s="125">
        <f t="shared" si="28"/>
        <v>1</v>
      </c>
      <c r="AR14" s="126">
        <v>1</v>
      </c>
      <c r="AS14" s="104">
        <v>1</v>
      </c>
      <c r="AT14" s="121">
        <f t="shared" si="29"/>
        <v>2</v>
      </c>
      <c r="AU14" s="116">
        <f t="shared" si="1"/>
        <v>2</v>
      </c>
      <c r="AV14" s="117">
        <f t="shared" si="1"/>
        <v>2</v>
      </c>
      <c r="AW14" s="127" t="s">
        <v>96</v>
      </c>
      <c r="AX14" s="128">
        <f t="shared" si="30"/>
        <v>0</v>
      </c>
      <c r="AY14" s="129">
        <f t="shared" si="31"/>
        <v>0</v>
      </c>
      <c r="AZ14" s="130" t="s">
        <v>77</v>
      </c>
      <c r="BA14" s="130" t="s">
        <v>77</v>
      </c>
      <c r="BB14" s="130" t="s">
        <v>77</v>
      </c>
      <c r="BC14" s="131">
        <f t="shared" si="32"/>
        <v>1</v>
      </c>
      <c r="BD14" s="129">
        <f t="shared" si="33"/>
        <v>1</v>
      </c>
      <c r="BE14" s="132">
        <f t="shared" si="34"/>
        <v>12.5</v>
      </c>
      <c r="BF14" s="133"/>
      <c r="BG14" s="133" t="e">
        <f t="shared" si="2"/>
        <v>#DIV/0!</v>
      </c>
      <c r="BH14" s="135" t="s">
        <v>97</v>
      </c>
      <c r="BI14" s="136">
        <v>13.5</v>
      </c>
      <c r="BJ14" s="137"/>
      <c r="BK14" s="138">
        <f t="shared" si="35"/>
        <v>107</v>
      </c>
      <c r="BL14" s="139"/>
    </row>
    <row r="15" spans="1:64" ht="15">
      <c r="A15" s="135" t="s">
        <v>98</v>
      </c>
      <c r="B15" s="99" t="s">
        <v>77</v>
      </c>
      <c r="C15" s="100">
        <f t="shared" si="3"/>
        <v>3</v>
      </c>
      <c r="D15" s="101">
        <f t="shared" si="4"/>
        <v>3</v>
      </c>
      <c r="E15" s="102">
        <v>327996856.98</v>
      </c>
      <c r="F15" s="103"/>
      <c r="G15" s="104">
        <v>293546163.3</v>
      </c>
      <c r="H15" s="105">
        <f t="shared" si="5"/>
        <v>0.8949663908453224</v>
      </c>
      <c r="I15" s="101">
        <f t="shared" si="6"/>
        <v>1</v>
      </c>
      <c r="J15" s="106">
        <f t="shared" si="7"/>
        <v>1</v>
      </c>
      <c r="K15" s="104">
        <v>107646475.86</v>
      </c>
      <c r="L15" s="107">
        <v>112610865.7</v>
      </c>
      <c r="M15" s="108">
        <f t="shared" si="8"/>
        <v>1.0461175324165415</v>
      </c>
      <c r="N15" s="101">
        <f t="shared" si="9"/>
        <v>1</v>
      </c>
      <c r="O15" s="109">
        <f t="shared" si="10"/>
        <v>1</v>
      </c>
      <c r="P15" s="110">
        <v>9</v>
      </c>
      <c r="Q15" s="101">
        <f t="shared" si="11"/>
        <v>0</v>
      </c>
      <c r="R15" s="106">
        <f t="shared" si="12"/>
        <v>0</v>
      </c>
      <c r="S15" s="111"/>
      <c r="T15" s="112">
        <f t="shared" si="13"/>
        <v>0</v>
      </c>
      <c r="U15" s="113">
        <f t="shared" si="14"/>
        <v>0</v>
      </c>
      <c r="V15" s="116">
        <v>0</v>
      </c>
      <c r="W15" s="115">
        <f t="shared" si="15"/>
        <v>0</v>
      </c>
      <c r="X15" s="116">
        <f t="shared" si="16"/>
        <v>1</v>
      </c>
      <c r="Y15" s="117">
        <f t="shared" si="17"/>
        <v>1</v>
      </c>
      <c r="Z15" s="118">
        <v>0</v>
      </c>
      <c r="AA15" s="118">
        <f t="shared" si="18"/>
        <v>0</v>
      </c>
      <c r="AB15" s="116">
        <f t="shared" si="19"/>
        <v>1</v>
      </c>
      <c r="AC15" s="117">
        <f t="shared" si="20"/>
        <v>1</v>
      </c>
      <c r="AD15" s="119">
        <v>123756160</v>
      </c>
      <c r="AE15" s="120">
        <v>13472060</v>
      </c>
      <c r="AF15" s="121">
        <f t="shared" si="21"/>
        <v>0.10885971251855261</v>
      </c>
      <c r="AG15" s="116">
        <f t="shared" si="22"/>
        <v>1</v>
      </c>
      <c r="AH15" s="117">
        <f t="shared" si="23"/>
        <v>1</v>
      </c>
      <c r="AI15" s="104">
        <v>114717890.68</v>
      </c>
      <c r="AJ15" s="104">
        <v>112610865.7</v>
      </c>
      <c r="AK15" s="122">
        <f t="shared" si="24"/>
        <v>0.9816329870823945</v>
      </c>
      <c r="AL15" s="101">
        <f t="shared" si="0"/>
        <v>0</v>
      </c>
      <c r="AM15" s="106">
        <f t="shared" si="25"/>
        <v>0</v>
      </c>
      <c r="AN15" s="123">
        <v>0</v>
      </c>
      <c r="AO15" s="124">
        <f t="shared" si="26"/>
        <v>0</v>
      </c>
      <c r="AP15" s="116">
        <f t="shared" si="27"/>
        <v>1</v>
      </c>
      <c r="AQ15" s="125">
        <f t="shared" si="28"/>
        <v>1</v>
      </c>
      <c r="AR15" s="126">
        <v>1</v>
      </c>
      <c r="AS15" s="104">
        <v>1</v>
      </c>
      <c r="AT15" s="121">
        <f t="shared" si="29"/>
        <v>2</v>
      </c>
      <c r="AU15" s="116">
        <f t="shared" si="1"/>
        <v>2</v>
      </c>
      <c r="AV15" s="117">
        <f t="shared" si="1"/>
        <v>2</v>
      </c>
      <c r="AW15" s="127" t="s">
        <v>77</v>
      </c>
      <c r="AX15" s="128">
        <f t="shared" si="30"/>
        <v>1</v>
      </c>
      <c r="AY15" s="129">
        <f t="shared" si="31"/>
        <v>1</v>
      </c>
      <c r="AZ15" s="130" t="s">
        <v>77</v>
      </c>
      <c r="BA15" s="130" t="s">
        <v>77</v>
      </c>
      <c r="BB15" s="130" t="s">
        <v>77</v>
      </c>
      <c r="BC15" s="131">
        <f t="shared" si="32"/>
        <v>1</v>
      </c>
      <c r="BD15" s="129">
        <f t="shared" si="33"/>
        <v>1</v>
      </c>
      <c r="BE15" s="132">
        <f t="shared" si="34"/>
        <v>13</v>
      </c>
      <c r="BF15" s="133"/>
      <c r="BG15" s="133" t="e">
        <f t="shared" si="2"/>
        <v>#DIV/0!</v>
      </c>
      <c r="BH15" s="135" t="s">
        <v>99</v>
      </c>
      <c r="BI15" s="135">
        <v>13.5</v>
      </c>
      <c r="BJ15" s="140"/>
      <c r="BK15" s="138">
        <f t="shared" si="35"/>
        <v>107</v>
      </c>
      <c r="BL15" s="139"/>
    </row>
    <row r="16" spans="1:64" ht="15">
      <c r="A16" s="135" t="s">
        <v>100</v>
      </c>
      <c r="B16" s="99" t="s">
        <v>77</v>
      </c>
      <c r="C16" s="100">
        <f t="shared" si="3"/>
        <v>3</v>
      </c>
      <c r="D16" s="101">
        <f t="shared" si="4"/>
        <v>3</v>
      </c>
      <c r="E16" s="102">
        <v>1483330590.31</v>
      </c>
      <c r="F16" s="103"/>
      <c r="G16" s="104">
        <v>1353242344.29</v>
      </c>
      <c r="H16" s="105">
        <f t="shared" si="5"/>
        <v>0.9122998966853283</v>
      </c>
      <c r="I16" s="101">
        <f t="shared" si="6"/>
        <v>1.5</v>
      </c>
      <c r="J16" s="106">
        <f t="shared" si="7"/>
        <v>1.5</v>
      </c>
      <c r="K16" s="104">
        <v>414260891.15</v>
      </c>
      <c r="L16" s="107">
        <v>415523928.18</v>
      </c>
      <c r="M16" s="108">
        <f t="shared" si="8"/>
        <v>1.003048892755707</v>
      </c>
      <c r="N16" s="101">
        <f t="shared" si="9"/>
        <v>1</v>
      </c>
      <c r="O16" s="109">
        <f t="shared" si="10"/>
        <v>1</v>
      </c>
      <c r="P16" s="110">
        <v>9</v>
      </c>
      <c r="Q16" s="101">
        <f t="shared" si="11"/>
        <v>0</v>
      </c>
      <c r="R16" s="106">
        <f t="shared" si="12"/>
        <v>0</v>
      </c>
      <c r="S16" s="111"/>
      <c r="T16" s="112">
        <f t="shared" si="13"/>
        <v>0</v>
      </c>
      <c r="U16" s="113">
        <f t="shared" si="14"/>
        <v>0</v>
      </c>
      <c r="V16" s="116">
        <v>0</v>
      </c>
      <c r="W16" s="115">
        <f t="shared" si="15"/>
        <v>0</v>
      </c>
      <c r="X16" s="116">
        <f t="shared" si="16"/>
        <v>1</v>
      </c>
      <c r="Y16" s="117">
        <f t="shared" si="17"/>
        <v>1</v>
      </c>
      <c r="Z16" s="118">
        <v>0</v>
      </c>
      <c r="AA16" s="118">
        <f t="shared" si="18"/>
        <v>0</v>
      </c>
      <c r="AB16" s="116">
        <f t="shared" si="19"/>
        <v>1</v>
      </c>
      <c r="AC16" s="117">
        <f t="shared" si="20"/>
        <v>1</v>
      </c>
      <c r="AD16" s="119">
        <v>87834040</v>
      </c>
      <c r="AE16" s="120">
        <v>102647550</v>
      </c>
      <c r="AF16" s="121">
        <f t="shared" si="21"/>
        <v>1.1686534059004914</v>
      </c>
      <c r="AG16" s="116">
        <f t="shared" si="22"/>
        <v>0</v>
      </c>
      <c r="AH16" s="117">
        <f t="shared" si="23"/>
        <v>0</v>
      </c>
      <c r="AI16" s="104">
        <v>457078197.53</v>
      </c>
      <c r="AJ16" s="104">
        <v>415523928.18</v>
      </c>
      <c r="AK16" s="122">
        <f t="shared" si="24"/>
        <v>0.9090871768232337</v>
      </c>
      <c r="AL16" s="101">
        <f t="shared" si="0"/>
        <v>0</v>
      </c>
      <c r="AM16" s="106">
        <f t="shared" si="25"/>
        <v>0</v>
      </c>
      <c r="AN16" s="123">
        <v>0</v>
      </c>
      <c r="AO16" s="124">
        <f t="shared" si="26"/>
        <v>0</v>
      </c>
      <c r="AP16" s="116">
        <f t="shared" si="27"/>
        <v>1</v>
      </c>
      <c r="AQ16" s="125">
        <f t="shared" si="28"/>
        <v>1</v>
      </c>
      <c r="AR16" s="126">
        <v>1</v>
      </c>
      <c r="AS16" s="104">
        <v>1</v>
      </c>
      <c r="AT16" s="121">
        <f t="shared" si="29"/>
        <v>2</v>
      </c>
      <c r="AU16" s="116">
        <f t="shared" si="1"/>
        <v>2</v>
      </c>
      <c r="AV16" s="117">
        <f t="shared" si="1"/>
        <v>2</v>
      </c>
      <c r="AW16" s="127" t="s">
        <v>96</v>
      </c>
      <c r="AX16" s="128">
        <f t="shared" si="30"/>
        <v>0</v>
      </c>
      <c r="AY16" s="129">
        <f t="shared" si="31"/>
        <v>0</v>
      </c>
      <c r="AZ16" s="111" t="s">
        <v>101</v>
      </c>
      <c r="BA16" s="111" t="s">
        <v>101</v>
      </c>
      <c r="BB16" s="130" t="s">
        <v>101</v>
      </c>
      <c r="BC16" s="131">
        <f t="shared" si="32"/>
        <v>0</v>
      </c>
      <c r="BD16" s="129">
        <f t="shared" si="33"/>
        <v>0</v>
      </c>
      <c r="BE16" s="132">
        <f t="shared" si="34"/>
        <v>10.5</v>
      </c>
      <c r="BF16" s="133"/>
      <c r="BG16" s="133" t="e">
        <f t="shared" si="2"/>
        <v>#DIV/0!</v>
      </c>
      <c r="BH16" s="135" t="s">
        <v>102</v>
      </c>
      <c r="BI16" s="136">
        <v>13.5</v>
      </c>
      <c r="BJ16" s="140"/>
      <c r="BK16" s="138">
        <f t="shared" si="35"/>
        <v>107</v>
      </c>
      <c r="BL16" s="139"/>
    </row>
    <row r="17" spans="1:64" ht="15">
      <c r="A17" s="135" t="s">
        <v>103</v>
      </c>
      <c r="B17" s="99" t="s">
        <v>77</v>
      </c>
      <c r="C17" s="100">
        <f t="shared" si="3"/>
        <v>3</v>
      </c>
      <c r="D17" s="101">
        <f t="shared" si="4"/>
        <v>3</v>
      </c>
      <c r="E17" s="102">
        <v>366917487.95</v>
      </c>
      <c r="F17" s="103"/>
      <c r="G17" s="104">
        <v>321233159.15</v>
      </c>
      <c r="H17" s="105">
        <f t="shared" si="5"/>
        <v>0.8754915470089956</v>
      </c>
      <c r="I17" s="101">
        <f t="shared" si="6"/>
        <v>1</v>
      </c>
      <c r="J17" s="106">
        <f t="shared" si="7"/>
        <v>1</v>
      </c>
      <c r="K17" s="104">
        <v>185675178.94</v>
      </c>
      <c r="L17" s="107">
        <v>183645916.66</v>
      </c>
      <c r="M17" s="108">
        <f t="shared" si="8"/>
        <v>0.9890709017134932</v>
      </c>
      <c r="N17" s="101">
        <f t="shared" si="9"/>
        <v>0</v>
      </c>
      <c r="O17" s="109">
        <f t="shared" si="10"/>
        <v>0</v>
      </c>
      <c r="P17" s="110">
        <v>4</v>
      </c>
      <c r="Q17" s="101">
        <f t="shared" si="11"/>
        <v>1</v>
      </c>
      <c r="R17" s="106">
        <f t="shared" si="12"/>
        <v>1</v>
      </c>
      <c r="S17" s="111"/>
      <c r="T17" s="112">
        <f t="shared" si="13"/>
        <v>0</v>
      </c>
      <c r="U17" s="113">
        <f t="shared" si="14"/>
        <v>0</v>
      </c>
      <c r="V17" s="116">
        <v>0</v>
      </c>
      <c r="W17" s="115">
        <f t="shared" si="15"/>
        <v>0</v>
      </c>
      <c r="X17" s="116">
        <f t="shared" si="16"/>
        <v>1</v>
      </c>
      <c r="Y17" s="117">
        <f t="shared" si="17"/>
        <v>1</v>
      </c>
      <c r="Z17" s="118">
        <v>0</v>
      </c>
      <c r="AA17" s="118">
        <f t="shared" si="18"/>
        <v>0</v>
      </c>
      <c r="AB17" s="116">
        <f t="shared" si="19"/>
        <v>1</v>
      </c>
      <c r="AC17" s="117">
        <f t="shared" si="20"/>
        <v>1</v>
      </c>
      <c r="AD17" s="119">
        <v>11919720</v>
      </c>
      <c r="AE17" s="120">
        <v>15970200</v>
      </c>
      <c r="AF17" s="121">
        <f t="shared" si="21"/>
        <v>1.339813351320333</v>
      </c>
      <c r="AG17" s="116">
        <f t="shared" si="22"/>
        <v>0</v>
      </c>
      <c r="AH17" s="117">
        <f t="shared" si="23"/>
        <v>0</v>
      </c>
      <c r="AI17" s="104">
        <v>124998977.44</v>
      </c>
      <c r="AJ17" s="104">
        <v>183645916.66</v>
      </c>
      <c r="AK17" s="122">
        <f t="shared" si="24"/>
        <v>1.4691793518723044</v>
      </c>
      <c r="AL17" s="101">
        <f t="shared" si="0"/>
        <v>1.5</v>
      </c>
      <c r="AM17" s="106">
        <f t="shared" si="25"/>
        <v>1.5</v>
      </c>
      <c r="AN17" s="123">
        <v>0</v>
      </c>
      <c r="AO17" s="124">
        <f t="shared" si="26"/>
        <v>0</v>
      </c>
      <c r="AP17" s="116">
        <f t="shared" si="27"/>
        <v>1</v>
      </c>
      <c r="AQ17" s="125">
        <f t="shared" si="28"/>
        <v>1</v>
      </c>
      <c r="AR17" s="126">
        <v>0</v>
      </c>
      <c r="AS17" s="104">
        <v>1</v>
      </c>
      <c r="AT17" s="121">
        <f t="shared" si="29"/>
        <v>1</v>
      </c>
      <c r="AU17" s="116">
        <f t="shared" si="1"/>
        <v>1</v>
      </c>
      <c r="AV17" s="117">
        <f t="shared" si="1"/>
        <v>1</v>
      </c>
      <c r="AW17" s="127" t="s">
        <v>77</v>
      </c>
      <c r="AX17" s="128">
        <f t="shared" si="30"/>
        <v>1</v>
      </c>
      <c r="AY17" s="129">
        <f t="shared" si="31"/>
        <v>1</v>
      </c>
      <c r="AZ17" s="111" t="s">
        <v>77</v>
      </c>
      <c r="BA17" s="130" t="s">
        <v>77</v>
      </c>
      <c r="BB17" s="130" t="s">
        <v>77</v>
      </c>
      <c r="BC17" s="131">
        <f t="shared" si="32"/>
        <v>1</v>
      </c>
      <c r="BD17" s="129">
        <f t="shared" si="33"/>
        <v>1</v>
      </c>
      <c r="BE17" s="132">
        <f t="shared" si="34"/>
        <v>12.5</v>
      </c>
      <c r="BF17" s="133"/>
      <c r="BG17" s="133" t="e">
        <f t="shared" si="2"/>
        <v>#DIV/0!</v>
      </c>
      <c r="BH17" s="141" t="s">
        <v>104</v>
      </c>
      <c r="BI17" s="142">
        <v>13.5</v>
      </c>
      <c r="BJ17" s="143"/>
      <c r="BK17" s="138">
        <f t="shared" si="35"/>
        <v>107</v>
      </c>
      <c r="BL17" s="139"/>
    </row>
    <row r="18" spans="1:64" ht="15">
      <c r="A18" s="135" t="s">
        <v>105</v>
      </c>
      <c r="B18" s="99" t="s">
        <v>77</v>
      </c>
      <c r="C18" s="100">
        <f t="shared" si="3"/>
        <v>3</v>
      </c>
      <c r="D18" s="101">
        <f t="shared" si="4"/>
        <v>3</v>
      </c>
      <c r="E18" s="102">
        <v>201294067.58</v>
      </c>
      <c r="F18" s="144"/>
      <c r="G18" s="104">
        <v>191908696.9</v>
      </c>
      <c r="H18" s="105">
        <f t="shared" si="5"/>
        <v>0.9533748272225162</v>
      </c>
      <c r="I18" s="101">
        <f t="shared" si="6"/>
        <v>1.5</v>
      </c>
      <c r="J18" s="106">
        <f t="shared" si="7"/>
        <v>1.5</v>
      </c>
      <c r="K18" s="104">
        <v>37852383.12</v>
      </c>
      <c r="L18" s="107">
        <v>38938125.27</v>
      </c>
      <c r="M18" s="108">
        <f t="shared" si="8"/>
        <v>1.0286835876768439</v>
      </c>
      <c r="N18" s="101">
        <f t="shared" si="9"/>
        <v>1</v>
      </c>
      <c r="O18" s="109">
        <f t="shared" si="10"/>
        <v>1</v>
      </c>
      <c r="P18" s="110">
        <v>4</v>
      </c>
      <c r="Q18" s="101">
        <f t="shared" si="11"/>
        <v>1</v>
      </c>
      <c r="R18" s="106">
        <f t="shared" si="12"/>
        <v>1</v>
      </c>
      <c r="S18" s="111"/>
      <c r="T18" s="112">
        <f t="shared" si="13"/>
        <v>0</v>
      </c>
      <c r="U18" s="113">
        <f t="shared" si="14"/>
        <v>0</v>
      </c>
      <c r="V18" s="116">
        <v>0</v>
      </c>
      <c r="W18" s="115">
        <f t="shared" si="15"/>
        <v>0</v>
      </c>
      <c r="X18" s="116">
        <f t="shared" si="16"/>
        <v>1</v>
      </c>
      <c r="Y18" s="117">
        <f t="shared" si="17"/>
        <v>1</v>
      </c>
      <c r="Z18" s="118">
        <v>0</v>
      </c>
      <c r="AA18" s="118">
        <f t="shared" si="18"/>
        <v>0</v>
      </c>
      <c r="AB18" s="116">
        <f t="shared" si="19"/>
        <v>1</v>
      </c>
      <c r="AC18" s="117">
        <f t="shared" si="20"/>
        <v>1</v>
      </c>
      <c r="AD18" s="119">
        <v>4374270</v>
      </c>
      <c r="AE18" s="120">
        <v>2880440</v>
      </c>
      <c r="AF18" s="121">
        <f t="shared" si="21"/>
        <v>0.6584961605022095</v>
      </c>
      <c r="AG18" s="116">
        <f t="shared" si="22"/>
        <v>1</v>
      </c>
      <c r="AH18" s="117">
        <f t="shared" si="23"/>
        <v>1</v>
      </c>
      <c r="AI18" s="104">
        <v>40686054.86</v>
      </c>
      <c r="AJ18" s="104">
        <v>38938125.27</v>
      </c>
      <c r="AK18" s="122">
        <f t="shared" si="24"/>
        <v>0.9570386070604635</v>
      </c>
      <c r="AL18" s="101">
        <f t="shared" si="0"/>
        <v>0</v>
      </c>
      <c r="AM18" s="106">
        <f t="shared" si="25"/>
        <v>0</v>
      </c>
      <c r="AN18" s="123">
        <v>0</v>
      </c>
      <c r="AO18" s="124">
        <f t="shared" si="26"/>
        <v>0</v>
      </c>
      <c r="AP18" s="116">
        <f t="shared" si="27"/>
        <v>1</v>
      </c>
      <c r="AQ18" s="125">
        <f t="shared" si="28"/>
        <v>1</v>
      </c>
      <c r="AR18" s="126">
        <v>1</v>
      </c>
      <c r="AS18" s="104">
        <v>1</v>
      </c>
      <c r="AT18" s="121">
        <f t="shared" si="29"/>
        <v>2</v>
      </c>
      <c r="AU18" s="116">
        <f t="shared" si="1"/>
        <v>2</v>
      </c>
      <c r="AV18" s="117">
        <f t="shared" si="1"/>
        <v>2</v>
      </c>
      <c r="AW18" s="127" t="s">
        <v>77</v>
      </c>
      <c r="AX18" s="128">
        <f t="shared" si="30"/>
        <v>1</v>
      </c>
      <c r="AY18" s="129">
        <f t="shared" si="31"/>
        <v>1</v>
      </c>
      <c r="AZ18" s="130" t="s">
        <v>77</v>
      </c>
      <c r="BA18" s="130" t="s">
        <v>77</v>
      </c>
      <c r="BB18" s="130" t="s">
        <v>77</v>
      </c>
      <c r="BC18" s="131">
        <f t="shared" si="32"/>
        <v>1</v>
      </c>
      <c r="BD18" s="129">
        <f t="shared" si="33"/>
        <v>1</v>
      </c>
      <c r="BE18" s="132">
        <f t="shared" si="34"/>
        <v>14.5</v>
      </c>
      <c r="BF18" s="133"/>
      <c r="BG18" s="133" t="e">
        <f t="shared" si="2"/>
        <v>#DIV/0!</v>
      </c>
      <c r="BH18" s="135" t="s">
        <v>106</v>
      </c>
      <c r="BI18" s="135">
        <v>13.5</v>
      </c>
      <c r="BJ18" s="140"/>
      <c r="BK18" s="138">
        <f t="shared" si="35"/>
        <v>107</v>
      </c>
      <c r="BL18" s="139"/>
    </row>
    <row r="19" spans="1:64" ht="15">
      <c r="A19" s="135" t="s">
        <v>107</v>
      </c>
      <c r="B19" s="99" t="s">
        <v>77</v>
      </c>
      <c r="C19" s="100">
        <f t="shared" si="3"/>
        <v>3</v>
      </c>
      <c r="D19" s="101">
        <f t="shared" si="4"/>
        <v>3</v>
      </c>
      <c r="E19" s="102">
        <v>335379183.9</v>
      </c>
      <c r="F19" s="103"/>
      <c r="G19" s="104">
        <v>309274928</v>
      </c>
      <c r="H19" s="105">
        <f t="shared" si="5"/>
        <v>0.9221649489498922</v>
      </c>
      <c r="I19" s="101">
        <f t="shared" si="6"/>
        <v>1.5</v>
      </c>
      <c r="J19" s="106">
        <f t="shared" si="7"/>
        <v>1.5</v>
      </c>
      <c r="K19" s="104">
        <v>114797223.81</v>
      </c>
      <c r="L19" s="107">
        <v>117196444.55</v>
      </c>
      <c r="M19" s="108">
        <f t="shared" si="8"/>
        <v>1.0208996407785167</v>
      </c>
      <c r="N19" s="101">
        <f t="shared" si="9"/>
        <v>1</v>
      </c>
      <c r="O19" s="109">
        <f t="shared" si="10"/>
        <v>1</v>
      </c>
      <c r="P19" s="110">
        <v>7</v>
      </c>
      <c r="Q19" s="101">
        <f t="shared" si="11"/>
        <v>0</v>
      </c>
      <c r="R19" s="106">
        <f t="shared" si="12"/>
        <v>0</v>
      </c>
      <c r="S19" s="111"/>
      <c r="T19" s="112">
        <f t="shared" si="13"/>
        <v>0</v>
      </c>
      <c r="U19" s="113">
        <f t="shared" si="14"/>
        <v>0</v>
      </c>
      <c r="V19" s="116">
        <v>0</v>
      </c>
      <c r="W19" s="115">
        <f t="shared" si="15"/>
        <v>0</v>
      </c>
      <c r="X19" s="116">
        <f t="shared" si="16"/>
        <v>1</v>
      </c>
      <c r="Y19" s="117">
        <f t="shared" si="17"/>
        <v>1</v>
      </c>
      <c r="Z19" s="118">
        <v>0</v>
      </c>
      <c r="AA19" s="118">
        <f t="shared" si="18"/>
        <v>0</v>
      </c>
      <c r="AB19" s="116">
        <f t="shared" si="19"/>
        <v>1</v>
      </c>
      <c r="AC19" s="117">
        <f t="shared" si="20"/>
        <v>1</v>
      </c>
      <c r="AD19" s="119">
        <v>138349120</v>
      </c>
      <c r="AE19" s="120">
        <v>14495570</v>
      </c>
      <c r="AF19" s="121">
        <f t="shared" si="21"/>
        <v>0.104775296004774</v>
      </c>
      <c r="AG19" s="116">
        <f t="shared" si="22"/>
        <v>1</v>
      </c>
      <c r="AH19" s="117">
        <f t="shared" si="23"/>
        <v>1</v>
      </c>
      <c r="AI19" s="104">
        <v>94656258.27</v>
      </c>
      <c r="AJ19" s="104">
        <v>117196444.55</v>
      </c>
      <c r="AK19" s="122">
        <f t="shared" si="24"/>
        <v>1.2381267408194583</v>
      </c>
      <c r="AL19" s="101">
        <f t="shared" si="0"/>
        <v>1.5</v>
      </c>
      <c r="AM19" s="106">
        <f t="shared" si="25"/>
        <v>1.5</v>
      </c>
      <c r="AN19" s="123">
        <v>0</v>
      </c>
      <c r="AO19" s="124">
        <f t="shared" si="26"/>
        <v>0</v>
      </c>
      <c r="AP19" s="116">
        <f t="shared" si="27"/>
        <v>1</v>
      </c>
      <c r="AQ19" s="125">
        <f t="shared" si="28"/>
        <v>1</v>
      </c>
      <c r="AR19" s="126">
        <v>0</v>
      </c>
      <c r="AS19" s="104">
        <v>1</v>
      </c>
      <c r="AT19" s="121">
        <f t="shared" si="29"/>
        <v>1</v>
      </c>
      <c r="AU19" s="116">
        <f t="shared" si="1"/>
        <v>1</v>
      </c>
      <c r="AV19" s="117">
        <f t="shared" si="1"/>
        <v>1</v>
      </c>
      <c r="AW19" s="127" t="s">
        <v>77</v>
      </c>
      <c r="AX19" s="128">
        <f t="shared" si="30"/>
        <v>1</v>
      </c>
      <c r="AY19" s="129">
        <f t="shared" si="31"/>
        <v>1</v>
      </c>
      <c r="AZ19" s="130" t="s">
        <v>77</v>
      </c>
      <c r="BA19" s="130" t="s">
        <v>101</v>
      </c>
      <c r="BB19" s="130" t="s">
        <v>101</v>
      </c>
      <c r="BC19" s="131">
        <f t="shared" si="32"/>
        <v>0</v>
      </c>
      <c r="BD19" s="129">
        <f t="shared" si="33"/>
        <v>0</v>
      </c>
      <c r="BE19" s="132">
        <f t="shared" si="34"/>
        <v>13</v>
      </c>
      <c r="BF19" s="133"/>
      <c r="BG19" s="133" t="e">
        <f t="shared" si="2"/>
        <v>#DIV/0!</v>
      </c>
      <c r="BH19" s="135" t="s">
        <v>108</v>
      </c>
      <c r="BI19" s="136">
        <v>13</v>
      </c>
      <c r="BJ19" s="140"/>
      <c r="BK19" s="138"/>
      <c r="BL19" s="145"/>
    </row>
    <row r="20" spans="1:64" ht="15">
      <c r="A20" s="135" t="s">
        <v>109</v>
      </c>
      <c r="B20" s="99" t="s">
        <v>77</v>
      </c>
      <c r="C20" s="100">
        <f t="shared" si="3"/>
        <v>3</v>
      </c>
      <c r="D20" s="101">
        <f t="shared" si="4"/>
        <v>3</v>
      </c>
      <c r="E20" s="102">
        <v>172505780.28</v>
      </c>
      <c r="F20" s="103"/>
      <c r="G20" s="104">
        <v>170085683.48</v>
      </c>
      <c r="H20" s="105">
        <f t="shared" si="5"/>
        <v>0.9859709234318301</v>
      </c>
      <c r="I20" s="101">
        <f t="shared" si="6"/>
        <v>1.5</v>
      </c>
      <c r="J20" s="106">
        <f t="shared" si="7"/>
        <v>1.5</v>
      </c>
      <c r="K20" s="104">
        <v>67011749</v>
      </c>
      <c r="L20" s="107">
        <v>71156120.46</v>
      </c>
      <c r="M20" s="108">
        <f t="shared" si="8"/>
        <v>1.061845445341234</v>
      </c>
      <c r="N20" s="101">
        <f t="shared" si="9"/>
        <v>1</v>
      </c>
      <c r="O20" s="109">
        <f t="shared" si="10"/>
        <v>1</v>
      </c>
      <c r="P20" s="110">
        <v>6</v>
      </c>
      <c r="Q20" s="101">
        <f t="shared" si="11"/>
        <v>0</v>
      </c>
      <c r="R20" s="106">
        <f t="shared" si="12"/>
        <v>0</v>
      </c>
      <c r="S20" s="111"/>
      <c r="T20" s="112">
        <f t="shared" si="13"/>
        <v>0</v>
      </c>
      <c r="U20" s="113">
        <f t="shared" si="14"/>
        <v>0</v>
      </c>
      <c r="V20" s="116">
        <v>0</v>
      </c>
      <c r="W20" s="115">
        <f t="shared" si="15"/>
        <v>0</v>
      </c>
      <c r="X20" s="116">
        <f t="shared" si="16"/>
        <v>1</v>
      </c>
      <c r="Y20" s="117">
        <f t="shared" si="17"/>
        <v>1</v>
      </c>
      <c r="Z20" s="118">
        <v>0</v>
      </c>
      <c r="AA20" s="118">
        <f t="shared" si="18"/>
        <v>0</v>
      </c>
      <c r="AB20" s="116">
        <f t="shared" si="19"/>
        <v>1</v>
      </c>
      <c r="AC20" s="117">
        <f t="shared" si="20"/>
        <v>1</v>
      </c>
      <c r="AD20" s="119">
        <v>5538310</v>
      </c>
      <c r="AE20" s="120">
        <v>4243310</v>
      </c>
      <c r="AF20" s="121">
        <f t="shared" si="21"/>
        <v>0.7661741578207071</v>
      </c>
      <c r="AG20" s="116">
        <f t="shared" si="22"/>
        <v>1</v>
      </c>
      <c r="AH20" s="117">
        <f t="shared" si="23"/>
        <v>1</v>
      </c>
      <c r="AI20" s="104">
        <v>53209970.1</v>
      </c>
      <c r="AJ20" s="104">
        <v>71156120.46</v>
      </c>
      <c r="AK20" s="122">
        <f t="shared" si="24"/>
        <v>1.3372704462391718</v>
      </c>
      <c r="AL20" s="101">
        <f t="shared" si="0"/>
        <v>1.5</v>
      </c>
      <c r="AM20" s="106">
        <f t="shared" si="25"/>
        <v>1.5</v>
      </c>
      <c r="AN20" s="123">
        <v>0</v>
      </c>
      <c r="AO20" s="124">
        <f t="shared" si="26"/>
        <v>0</v>
      </c>
      <c r="AP20" s="116">
        <f t="shared" si="27"/>
        <v>1</v>
      </c>
      <c r="AQ20" s="125">
        <f t="shared" si="28"/>
        <v>1</v>
      </c>
      <c r="AR20" s="126">
        <v>1</v>
      </c>
      <c r="AS20" s="104">
        <v>1</v>
      </c>
      <c r="AT20" s="121">
        <f t="shared" si="29"/>
        <v>2</v>
      </c>
      <c r="AU20" s="116">
        <f t="shared" si="1"/>
        <v>2</v>
      </c>
      <c r="AV20" s="117">
        <f t="shared" si="1"/>
        <v>2</v>
      </c>
      <c r="AW20" s="127" t="s">
        <v>77</v>
      </c>
      <c r="AX20" s="128">
        <f t="shared" si="30"/>
        <v>1</v>
      </c>
      <c r="AY20" s="129">
        <f t="shared" si="31"/>
        <v>1</v>
      </c>
      <c r="AZ20" s="130" t="s">
        <v>77</v>
      </c>
      <c r="BA20" s="130" t="s">
        <v>77</v>
      </c>
      <c r="BB20" s="130" t="s">
        <v>77</v>
      </c>
      <c r="BC20" s="131">
        <f t="shared" si="32"/>
        <v>1</v>
      </c>
      <c r="BD20" s="129">
        <f t="shared" si="33"/>
        <v>1</v>
      </c>
      <c r="BE20" s="132">
        <f t="shared" si="34"/>
        <v>15</v>
      </c>
      <c r="BF20" s="133"/>
      <c r="BG20" s="133" t="e">
        <f t="shared" si="2"/>
        <v>#DIV/0!</v>
      </c>
      <c r="BH20" s="135" t="s">
        <v>110</v>
      </c>
      <c r="BI20" s="136">
        <v>13</v>
      </c>
      <c r="BJ20" s="146"/>
      <c r="BK20" s="146"/>
      <c r="BL20" s="147"/>
    </row>
    <row r="21" spans="1:64" ht="15">
      <c r="A21" s="135" t="s">
        <v>111</v>
      </c>
      <c r="B21" s="99" t="s">
        <v>77</v>
      </c>
      <c r="C21" s="100">
        <f t="shared" si="3"/>
        <v>3</v>
      </c>
      <c r="D21" s="101">
        <f t="shared" si="4"/>
        <v>3</v>
      </c>
      <c r="E21" s="102">
        <v>492073381.69</v>
      </c>
      <c r="F21" s="102"/>
      <c r="G21" s="104">
        <v>475216535.7</v>
      </c>
      <c r="H21" s="105">
        <f>G21/E21</f>
        <v>0.9657432272964938</v>
      </c>
      <c r="I21" s="101">
        <f t="shared" si="6"/>
        <v>1.5</v>
      </c>
      <c r="J21" s="106">
        <f t="shared" si="7"/>
        <v>1.5</v>
      </c>
      <c r="K21" s="104">
        <v>184915907.14</v>
      </c>
      <c r="L21" s="107">
        <v>192830390.49</v>
      </c>
      <c r="M21" s="108">
        <f t="shared" si="8"/>
        <v>1.0428004462807408</v>
      </c>
      <c r="N21" s="101">
        <f t="shared" si="9"/>
        <v>1</v>
      </c>
      <c r="O21" s="109">
        <f t="shared" si="10"/>
        <v>1</v>
      </c>
      <c r="P21" s="110">
        <v>5</v>
      </c>
      <c r="Q21" s="101">
        <f t="shared" si="11"/>
        <v>0</v>
      </c>
      <c r="R21" s="106">
        <f t="shared" si="12"/>
        <v>0</v>
      </c>
      <c r="S21" s="111"/>
      <c r="T21" s="112">
        <f t="shared" si="13"/>
        <v>0</v>
      </c>
      <c r="U21" s="113">
        <f t="shared" si="14"/>
        <v>0</v>
      </c>
      <c r="V21" s="116">
        <v>0</v>
      </c>
      <c r="W21" s="115">
        <f t="shared" si="15"/>
        <v>0</v>
      </c>
      <c r="X21" s="116">
        <f t="shared" si="16"/>
        <v>1</v>
      </c>
      <c r="Y21" s="117">
        <f t="shared" si="17"/>
        <v>1</v>
      </c>
      <c r="Z21" s="118">
        <v>0</v>
      </c>
      <c r="AA21" s="118">
        <f t="shared" si="18"/>
        <v>0</v>
      </c>
      <c r="AB21" s="116">
        <f t="shared" si="19"/>
        <v>1</v>
      </c>
      <c r="AC21" s="117">
        <f t="shared" si="20"/>
        <v>1</v>
      </c>
      <c r="AD21" s="119">
        <v>17998440</v>
      </c>
      <c r="AE21" s="120">
        <v>22511690</v>
      </c>
      <c r="AF21" s="121">
        <f t="shared" si="21"/>
        <v>1.2507578434575441</v>
      </c>
      <c r="AG21" s="116">
        <f t="shared" si="22"/>
        <v>0</v>
      </c>
      <c r="AH21" s="117">
        <f t="shared" si="23"/>
        <v>0</v>
      </c>
      <c r="AI21" s="104">
        <v>192545562.06</v>
      </c>
      <c r="AJ21" s="104">
        <v>192830390.49</v>
      </c>
      <c r="AK21" s="122">
        <f t="shared" si="24"/>
        <v>1.0014792780833415</v>
      </c>
      <c r="AL21" s="101">
        <f t="shared" si="0"/>
        <v>1</v>
      </c>
      <c r="AM21" s="106">
        <f t="shared" si="25"/>
        <v>1</v>
      </c>
      <c r="AN21" s="123">
        <v>0</v>
      </c>
      <c r="AO21" s="124">
        <f t="shared" si="26"/>
        <v>0</v>
      </c>
      <c r="AP21" s="116">
        <f t="shared" si="27"/>
        <v>1</v>
      </c>
      <c r="AQ21" s="125">
        <f t="shared" si="28"/>
        <v>1</v>
      </c>
      <c r="AR21" s="126">
        <v>1</v>
      </c>
      <c r="AS21" s="104">
        <v>1</v>
      </c>
      <c r="AT21" s="121">
        <f t="shared" si="29"/>
        <v>2</v>
      </c>
      <c r="AU21" s="116">
        <f t="shared" si="1"/>
        <v>2</v>
      </c>
      <c r="AV21" s="117">
        <f t="shared" si="1"/>
        <v>2</v>
      </c>
      <c r="AW21" s="127" t="s">
        <v>77</v>
      </c>
      <c r="AX21" s="128">
        <f t="shared" si="30"/>
        <v>1</v>
      </c>
      <c r="AY21" s="129">
        <f t="shared" si="31"/>
        <v>1</v>
      </c>
      <c r="AZ21" s="130" t="s">
        <v>77</v>
      </c>
      <c r="BA21" s="130" t="s">
        <v>77</v>
      </c>
      <c r="BB21" s="130" t="s">
        <v>77</v>
      </c>
      <c r="BC21" s="131">
        <f t="shared" si="32"/>
        <v>1</v>
      </c>
      <c r="BD21" s="129">
        <f t="shared" si="33"/>
        <v>1</v>
      </c>
      <c r="BE21" s="132">
        <f t="shared" si="34"/>
        <v>13.5</v>
      </c>
      <c r="BF21" s="133"/>
      <c r="BG21" s="133" t="e">
        <f t="shared" si="2"/>
        <v>#DIV/0!</v>
      </c>
      <c r="BH21" s="135" t="s">
        <v>112</v>
      </c>
      <c r="BI21" s="136">
        <v>13</v>
      </c>
      <c r="BJ21" s="146"/>
      <c r="BK21" s="146"/>
      <c r="BL21" s="147"/>
    </row>
    <row r="22" spans="1:64" ht="15">
      <c r="A22" s="135" t="s">
        <v>113</v>
      </c>
      <c r="B22" s="99" t="s">
        <v>77</v>
      </c>
      <c r="C22" s="100">
        <f t="shared" si="3"/>
        <v>3</v>
      </c>
      <c r="D22" s="101">
        <f t="shared" si="4"/>
        <v>3</v>
      </c>
      <c r="E22" s="102">
        <v>235670679.21</v>
      </c>
      <c r="F22" s="103"/>
      <c r="G22" s="104">
        <v>209499482.1</v>
      </c>
      <c r="H22" s="105">
        <f t="shared" si="5"/>
        <v>0.8889501350030924</v>
      </c>
      <c r="I22" s="101">
        <f t="shared" si="6"/>
        <v>1</v>
      </c>
      <c r="J22" s="106">
        <f t="shared" si="7"/>
        <v>1</v>
      </c>
      <c r="K22" s="104">
        <v>56428934.81</v>
      </c>
      <c r="L22" s="107">
        <v>56834493.15</v>
      </c>
      <c r="M22" s="108">
        <f t="shared" si="8"/>
        <v>1.007187063540461</v>
      </c>
      <c r="N22" s="101">
        <f t="shared" si="9"/>
        <v>1</v>
      </c>
      <c r="O22" s="109">
        <f t="shared" si="10"/>
        <v>1</v>
      </c>
      <c r="P22" s="110">
        <v>9</v>
      </c>
      <c r="Q22" s="101">
        <f t="shared" si="11"/>
        <v>0</v>
      </c>
      <c r="R22" s="106">
        <f t="shared" si="12"/>
        <v>0</v>
      </c>
      <c r="S22" s="111"/>
      <c r="T22" s="112">
        <f t="shared" si="13"/>
        <v>0</v>
      </c>
      <c r="U22" s="113">
        <f t="shared" si="14"/>
        <v>0</v>
      </c>
      <c r="V22" s="116">
        <v>0</v>
      </c>
      <c r="W22" s="115">
        <f t="shared" si="15"/>
        <v>0</v>
      </c>
      <c r="X22" s="116">
        <f t="shared" si="16"/>
        <v>1</v>
      </c>
      <c r="Y22" s="117">
        <f t="shared" si="17"/>
        <v>1</v>
      </c>
      <c r="Z22" s="118">
        <v>0</v>
      </c>
      <c r="AA22" s="118">
        <f t="shared" si="18"/>
        <v>0</v>
      </c>
      <c r="AB22" s="116">
        <f t="shared" si="19"/>
        <v>1</v>
      </c>
      <c r="AC22" s="117">
        <f t="shared" si="20"/>
        <v>1</v>
      </c>
      <c r="AD22" s="119">
        <v>12845820</v>
      </c>
      <c r="AE22" s="120">
        <v>12852890</v>
      </c>
      <c r="AF22" s="121">
        <f t="shared" si="21"/>
        <v>1.0005503735845591</v>
      </c>
      <c r="AG22" s="116">
        <f t="shared" si="22"/>
        <v>0</v>
      </c>
      <c r="AH22" s="117">
        <f t="shared" si="23"/>
        <v>0</v>
      </c>
      <c r="AI22" s="104">
        <v>61733674.79</v>
      </c>
      <c r="AJ22" s="104">
        <v>56834493.15</v>
      </c>
      <c r="AK22" s="122">
        <f t="shared" si="24"/>
        <v>0.9206400452157499</v>
      </c>
      <c r="AL22" s="101">
        <f t="shared" si="0"/>
        <v>0</v>
      </c>
      <c r="AM22" s="106">
        <f t="shared" si="25"/>
        <v>0</v>
      </c>
      <c r="AN22" s="123">
        <v>0</v>
      </c>
      <c r="AO22" s="124">
        <f t="shared" si="26"/>
        <v>0</v>
      </c>
      <c r="AP22" s="116">
        <f t="shared" si="27"/>
        <v>1</v>
      </c>
      <c r="AQ22" s="125">
        <f t="shared" si="28"/>
        <v>1</v>
      </c>
      <c r="AR22" s="126">
        <v>1</v>
      </c>
      <c r="AS22" s="104">
        <v>1</v>
      </c>
      <c r="AT22" s="121">
        <f t="shared" si="29"/>
        <v>2</v>
      </c>
      <c r="AU22" s="116">
        <f t="shared" si="1"/>
        <v>2</v>
      </c>
      <c r="AV22" s="117">
        <f t="shared" si="1"/>
        <v>2</v>
      </c>
      <c r="AW22" s="127" t="s">
        <v>77</v>
      </c>
      <c r="AX22" s="128">
        <f t="shared" si="30"/>
        <v>1</v>
      </c>
      <c r="AY22" s="129">
        <f t="shared" si="31"/>
        <v>1</v>
      </c>
      <c r="AZ22" s="130" t="s">
        <v>77</v>
      </c>
      <c r="BA22" s="130" t="s">
        <v>77</v>
      </c>
      <c r="BB22" s="130" t="s">
        <v>77</v>
      </c>
      <c r="BC22" s="131">
        <f t="shared" si="32"/>
        <v>1</v>
      </c>
      <c r="BD22" s="129">
        <f t="shared" si="33"/>
        <v>1</v>
      </c>
      <c r="BE22" s="132">
        <f t="shared" si="34"/>
        <v>12</v>
      </c>
      <c r="BF22" s="133"/>
      <c r="BG22" s="133" t="e">
        <f t="shared" si="2"/>
        <v>#DIV/0!</v>
      </c>
      <c r="BH22" s="135" t="s">
        <v>114</v>
      </c>
      <c r="BI22" s="136">
        <v>13</v>
      </c>
      <c r="BJ22" s="146"/>
      <c r="BK22" s="146"/>
      <c r="BL22" s="147"/>
    </row>
    <row r="23" spans="1:64" ht="15">
      <c r="A23" s="135" t="s">
        <v>115</v>
      </c>
      <c r="B23" s="99" t="s">
        <v>77</v>
      </c>
      <c r="C23" s="100">
        <f t="shared" si="3"/>
        <v>3</v>
      </c>
      <c r="D23" s="101">
        <f t="shared" si="4"/>
        <v>3</v>
      </c>
      <c r="E23" s="102">
        <v>536915864.29</v>
      </c>
      <c r="F23" s="103"/>
      <c r="G23" s="104">
        <v>441910371.5</v>
      </c>
      <c r="H23" s="105">
        <f t="shared" si="5"/>
        <v>0.8230532954811605</v>
      </c>
      <c r="I23" s="101">
        <f t="shared" si="6"/>
        <v>1</v>
      </c>
      <c r="J23" s="106">
        <f t="shared" si="7"/>
        <v>1</v>
      </c>
      <c r="K23" s="104">
        <v>222135348</v>
      </c>
      <c r="L23" s="107">
        <v>223749977.24</v>
      </c>
      <c r="M23" s="108">
        <f t="shared" si="8"/>
        <v>1.0072686731514697</v>
      </c>
      <c r="N23" s="101">
        <f t="shared" si="9"/>
        <v>1</v>
      </c>
      <c r="O23" s="109">
        <f t="shared" si="10"/>
        <v>1</v>
      </c>
      <c r="P23" s="110">
        <v>12</v>
      </c>
      <c r="Q23" s="101">
        <f t="shared" si="11"/>
        <v>0</v>
      </c>
      <c r="R23" s="106">
        <f t="shared" si="12"/>
        <v>0</v>
      </c>
      <c r="S23" s="111"/>
      <c r="T23" s="112">
        <f t="shared" si="13"/>
        <v>0</v>
      </c>
      <c r="U23" s="113">
        <f t="shared" si="14"/>
        <v>0</v>
      </c>
      <c r="V23" s="116">
        <v>530149.25</v>
      </c>
      <c r="W23" s="115">
        <f t="shared" si="15"/>
        <v>530149.25</v>
      </c>
      <c r="X23" s="116">
        <f t="shared" si="16"/>
        <v>0</v>
      </c>
      <c r="Y23" s="117">
        <f t="shared" si="17"/>
        <v>0</v>
      </c>
      <c r="Z23" s="118">
        <v>0</v>
      </c>
      <c r="AA23" s="118">
        <f t="shared" si="18"/>
        <v>0</v>
      </c>
      <c r="AB23" s="116">
        <f t="shared" si="19"/>
        <v>1</v>
      </c>
      <c r="AC23" s="117">
        <f t="shared" si="20"/>
        <v>1</v>
      </c>
      <c r="AD23" s="119">
        <v>159780700</v>
      </c>
      <c r="AE23" s="120">
        <v>60147950</v>
      </c>
      <c r="AF23" s="121">
        <f t="shared" si="21"/>
        <v>0.3764406464610557</v>
      </c>
      <c r="AG23" s="116">
        <f t="shared" si="22"/>
        <v>1</v>
      </c>
      <c r="AH23" s="117">
        <f t="shared" si="23"/>
        <v>1</v>
      </c>
      <c r="AI23" s="104">
        <v>196119345.31</v>
      </c>
      <c r="AJ23" s="104">
        <v>223749977.24</v>
      </c>
      <c r="AK23" s="122">
        <f t="shared" si="24"/>
        <v>1.1408868252457456</v>
      </c>
      <c r="AL23" s="101">
        <f t="shared" si="0"/>
        <v>1.5</v>
      </c>
      <c r="AM23" s="106">
        <f t="shared" si="25"/>
        <v>1.5</v>
      </c>
      <c r="AN23" s="123">
        <v>0</v>
      </c>
      <c r="AO23" s="124">
        <f t="shared" si="26"/>
        <v>0</v>
      </c>
      <c r="AP23" s="116">
        <f t="shared" si="27"/>
        <v>1</v>
      </c>
      <c r="AQ23" s="125">
        <f t="shared" si="28"/>
        <v>1</v>
      </c>
      <c r="AR23" s="126">
        <v>1</v>
      </c>
      <c r="AS23" s="104">
        <v>1</v>
      </c>
      <c r="AT23" s="121">
        <f t="shared" si="29"/>
        <v>2</v>
      </c>
      <c r="AU23" s="116">
        <f t="shared" si="1"/>
        <v>2</v>
      </c>
      <c r="AV23" s="117">
        <f t="shared" si="1"/>
        <v>2</v>
      </c>
      <c r="AW23" s="127" t="s">
        <v>77</v>
      </c>
      <c r="AX23" s="128">
        <f t="shared" si="30"/>
        <v>1</v>
      </c>
      <c r="AY23" s="129">
        <f t="shared" si="31"/>
        <v>1</v>
      </c>
      <c r="AZ23" s="130" t="s">
        <v>77</v>
      </c>
      <c r="BA23" s="130" t="s">
        <v>77</v>
      </c>
      <c r="BB23" s="130" t="s">
        <v>101</v>
      </c>
      <c r="BC23" s="131">
        <f t="shared" si="32"/>
        <v>0</v>
      </c>
      <c r="BD23" s="129">
        <f t="shared" si="33"/>
        <v>0</v>
      </c>
      <c r="BE23" s="132">
        <f t="shared" si="34"/>
        <v>12.5</v>
      </c>
      <c r="BF23" s="133"/>
      <c r="BG23" s="133" t="e">
        <f t="shared" si="2"/>
        <v>#DIV/0!</v>
      </c>
      <c r="BH23" s="135" t="s">
        <v>116</v>
      </c>
      <c r="BI23" s="136">
        <v>12.5</v>
      </c>
      <c r="BJ23" s="146"/>
      <c r="BK23" s="146"/>
      <c r="BL23" s="147"/>
    </row>
    <row r="24" spans="1:64" ht="15">
      <c r="A24" s="135" t="s">
        <v>117</v>
      </c>
      <c r="B24" s="99" t="s">
        <v>77</v>
      </c>
      <c r="C24" s="100">
        <f t="shared" si="3"/>
        <v>3</v>
      </c>
      <c r="D24" s="101">
        <f t="shared" si="4"/>
        <v>3</v>
      </c>
      <c r="E24" s="102">
        <v>272008524.9</v>
      </c>
      <c r="F24" s="103"/>
      <c r="G24" s="104">
        <v>238579776.7</v>
      </c>
      <c r="H24" s="105">
        <f t="shared" si="5"/>
        <v>0.8771040421902601</v>
      </c>
      <c r="I24" s="101">
        <f t="shared" si="6"/>
        <v>1</v>
      </c>
      <c r="J24" s="106">
        <f t="shared" si="7"/>
        <v>1</v>
      </c>
      <c r="K24" s="104">
        <v>97771613</v>
      </c>
      <c r="L24" s="107">
        <v>100961592.22</v>
      </c>
      <c r="M24" s="108">
        <f t="shared" si="8"/>
        <v>1.0326268445627464</v>
      </c>
      <c r="N24" s="101">
        <f t="shared" si="9"/>
        <v>1</v>
      </c>
      <c r="O24" s="109">
        <f t="shared" si="10"/>
        <v>1</v>
      </c>
      <c r="P24" s="110">
        <v>5</v>
      </c>
      <c r="Q24" s="101">
        <f t="shared" si="11"/>
        <v>0</v>
      </c>
      <c r="R24" s="106">
        <f t="shared" si="12"/>
        <v>0</v>
      </c>
      <c r="S24" s="111"/>
      <c r="T24" s="112">
        <f t="shared" si="13"/>
        <v>0</v>
      </c>
      <c r="U24" s="113">
        <f t="shared" si="14"/>
        <v>0</v>
      </c>
      <c r="V24" s="116">
        <v>0</v>
      </c>
      <c r="W24" s="115">
        <f t="shared" si="15"/>
        <v>0</v>
      </c>
      <c r="X24" s="116">
        <f t="shared" si="16"/>
        <v>1</v>
      </c>
      <c r="Y24" s="117">
        <f t="shared" si="17"/>
        <v>1</v>
      </c>
      <c r="Z24" s="118">
        <v>0</v>
      </c>
      <c r="AA24" s="118">
        <f t="shared" si="18"/>
        <v>0</v>
      </c>
      <c r="AB24" s="116">
        <f t="shared" si="19"/>
        <v>1</v>
      </c>
      <c r="AC24" s="117">
        <f t="shared" si="20"/>
        <v>1</v>
      </c>
      <c r="AD24" s="119">
        <v>7479740</v>
      </c>
      <c r="AE24" s="120">
        <v>7913780</v>
      </c>
      <c r="AF24" s="121">
        <f t="shared" si="21"/>
        <v>1.058028755010201</v>
      </c>
      <c r="AG24" s="116">
        <f t="shared" si="22"/>
        <v>0</v>
      </c>
      <c r="AH24" s="117">
        <f t="shared" si="23"/>
        <v>0</v>
      </c>
      <c r="AI24" s="104">
        <v>78064031.93</v>
      </c>
      <c r="AJ24" s="104">
        <v>100961592.22</v>
      </c>
      <c r="AK24" s="122">
        <f t="shared" si="24"/>
        <v>1.2933176742719648</v>
      </c>
      <c r="AL24" s="101">
        <f t="shared" si="0"/>
        <v>1.5</v>
      </c>
      <c r="AM24" s="106">
        <f t="shared" si="25"/>
        <v>1.5</v>
      </c>
      <c r="AN24" s="123">
        <v>0</v>
      </c>
      <c r="AO24" s="124">
        <f t="shared" si="26"/>
        <v>0</v>
      </c>
      <c r="AP24" s="116">
        <f t="shared" si="27"/>
        <v>1</v>
      </c>
      <c r="AQ24" s="125">
        <f t="shared" si="28"/>
        <v>1</v>
      </c>
      <c r="AR24" s="126">
        <v>1</v>
      </c>
      <c r="AS24" s="104">
        <v>1</v>
      </c>
      <c r="AT24" s="121">
        <f t="shared" si="29"/>
        <v>2</v>
      </c>
      <c r="AU24" s="116">
        <f t="shared" si="1"/>
        <v>2</v>
      </c>
      <c r="AV24" s="117">
        <f t="shared" si="1"/>
        <v>2</v>
      </c>
      <c r="AW24" s="127" t="s">
        <v>77</v>
      </c>
      <c r="AX24" s="128">
        <f t="shared" si="30"/>
        <v>1</v>
      </c>
      <c r="AY24" s="129">
        <f t="shared" si="31"/>
        <v>1</v>
      </c>
      <c r="AZ24" s="130" t="s">
        <v>77</v>
      </c>
      <c r="BA24" s="130" t="s">
        <v>77</v>
      </c>
      <c r="BB24" s="130" t="s">
        <v>77</v>
      </c>
      <c r="BC24" s="131">
        <f t="shared" si="32"/>
        <v>1</v>
      </c>
      <c r="BD24" s="129">
        <f t="shared" si="33"/>
        <v>1</v>
      </c>
      <c r="BE24" s="132">
        <f t="shared" si="34"/>
        <v>13.5</v>
      </c>
      <c r="BF24" s="133"/>
      <c r="BG24" s="133" t="e">
        <f t="shared" si="2"/>
        <v>#DIV/0!</v>
      </c>
      <c r="BH24" s="135" t="s">
        <v>118</v>
      </c>
      <c r="BI24" s="136">
        <v>12.5</v>
      </c>
      <c r="BJ24" s="146"/>
      <c r="BK24" s="146"/>
      <c r="BL24" s="147"/>
    </row>
    <row r="25" spans="1:64" ht="15">
      <c r="A25" s="135" t="s">
        <v>119</v>
      </c>
      <c r="B25" s="99" t="s">
        <v>77</v>
      </c>
      <c r="C25" s="100">
        <f t="shared" si="3"/>
        <v>3</v>
      </c>
      <c r="D25" s="101">
        <f t="shared" si="4"/>
        <v>3</v>
      </c>
      <c r="E25" s="102">
        <v>550180176.85</v>
      </c>
      <c r="F25" s="102"/>
      <c r="G25" s="104">
        <v>547935228.73</v>
      </c>
      <c r="H25" s="105">
        <f t="shared" si="5"/>
        <v>0.9959196128569131</v>
      </c>
      <c r="I25" s="101">
        <f t="shared" si="6"/>
        <v>1.5</v>
      </c>
      <c r="J25" s="106">
        <f t="shared" si="7"/>
        <v>1.5</v>
      </c>
      <c r="K25" s="104">
        <v>174228219.44</v>
      </c>
      <c r="L25" s="107">
        <v>175539345.93</v>
      </c>
      <c r="M25" s="108">
        <f t="shared" si="8"/>
        <v>1.007525339432465</v>
      </c>
      <c r="N25" s="101">
        <f t="shared" si="9"/>
        <v>1</v>
      </c>
      <c r="O25" s="109">
        <f t="shared" si="10"/>
        <v>1</v>
      </c>
      <c r="P25" s="110">
        <v>6</v>
      </c>
      <c r="Q25" s="101">
        <f t="shared" si="11"/>
        <v>0</v>
      </c>
      <c r="R25" s="106">
        <f t="shared" si="12"/>
        <v>0</v>
      </c>
      <c r="S25" s="111"/>
      <c r="T25" s="112">
        <f t="shared" si="13"/>
        <v>0</v>
      </c>
      <c r="U25" s="113">
        <f t="shared" si="14"/>
        <v>0</v>
      </c>
      <c r="V25" s="116">
        <v>2507442.89</v>
      </c>
      <c r="W25" s="115">
        <f t="shared" si="15"/>
        <v>2507442.89</v>
      </c>
      <c r="X25" s="116">
        <f t="shared" si="16"/>
        <v>0</v>
      </c>
      <c r="Y25" s="117">
        <f t="shared" si="17"/>
        <v>0</v>
      </c>
      <c r="Z25" s="118">
        <v>0</v>
      </c>
      <c r="AA25" s="118">
        <f t="shared" si="18"/>
        <v>0</v>
      </c>
      <c r="AB25" s="116">
        <f t="shared" si="19"/>
        <v>1</v>
      </c>
      <c r="AC25" s="117">
        <f t="shared" si="20"/>
        <v>1</v>
      </c>
      <c r="AD25" s="119">
        <v>18427490</v>
      </c>
      <c r="AE25" s="120">
        <v>25782570</v>
      </c>
      <c r="AF25" s="121">
        <f t="shared" si="21"/>
        <v>1.3991362904009172</v>
      </c>
      <c r="AG25" s="116">
        <f t="shared" si="22"/>
        <v>0</v>
      </c>
      <c r="AH25" s="117">
        <f t="shared" si="23"/>
        <v>0</v>
      </c>
      <c r="AI25" s="104">
        <v>145709369.56</v>
      </c>
      <c r="AJ25" s="104">
        <v>175539345.93</v>
      </c>
      <c r="AK25" s="122">
        <f t="shared" si="24"/>
        <v>1.2047224310974503</v>
      </c>
      <c r="AL25" s="101">
        <f t="shared" si="0"/>
        <v>1.5</v>
      </c>
      <c r="AM25" s="106">
        <f t="shared" si="25"/>
        <v>1.5</v>
      </c>
      <c r="AN25" s="123">
        <v>0</v>
      </c>
      <c r="AO25" s="124">
        <f t="shared" si="26"/>
        <v>0</v>
      </c>
      <c r="AP25" s="116">
        <f t="shared" si="27"/>
        <v>1</v>
      </c>
      <c r="AQ25" s="125">
        <f t="shared" si="28"/>
        <v>1</v>
      </c>
      <c r="AR25" s="126">
        <v>0</v>
      </c>
      <c r="AS25" s="104">
        <v>1</v>
      </c>
      <c r="AT25" s="121">
        <f t="shared" si="29"/>
        <v>1</v>
      </c>
      <c r="AU25" s="116">
        <f t="shared" si="1"/>
        <v>1</v>
      </c>
      <c r="AV25" s="117">
        <f t="shared" si="1"/>
        <v>1</v>
      </c>
      <c r="AW25" s="127" t="s">
        <v>96</v>
      </c>
      <c r="AX25" s="128">
        <f t="shared" si="30"/>
        <v>0</v>
      </c>
      <c r="AY25" s="129">
        <f t="shared" si="31"/>
        <v>0</v>
      </c>
      <c r="AZ25" s="148" t="s">
        <v>101</v>
      </c>
      <c r="BA25" s="130" t="s">
        <v>101</v>
      </c>
      <c r="BB25" s="148" t="s">
        <v>77</v>
      </c>
      <c r="BC25" s="131">
        <f t="shared" si="32"/>
        <v>0</v>
      </c>
      <c r="BD25" s="129">
        <f t="shared" si="33"/>
        <v>0</v>
      </c>
      <c r="BE25" s="132">
        <f t="shared" si="34"/>
        <v>10</v>
      </c>
      <c r="BF25" s="133"/>
      <c r="BG25" s="133" t="e">
        <f t="shared" si="2"/>
        <v>#DIV/0!</v>
      </c>
      <c r="BH25" s="135" t="s">
        <v>120</v>
      </c>
      <c r="BI25" s="136">
        <v>12.5</v>
      </c>
      <c r="BJ25" s="146"/>
      <c r="BK25" s="146"/>
      <c r="BL25" s="147"/>
    </row>
    <row r="26" spans="1:64" ht="15">
      <c r="A26" s="135" t="s">
        <v>121</v>
      </c>
      <c r="B26" s="99" t="s">
        <v>77</v>
      </c>
      <c r="C26" s="100">
        <f t="shared" si="3"/>
        <v>3</v>
      </c>
      <c r="D26" s="101">
        <f t="shared" si="4"/>
        <v>3</v>
      </c>
      <c r="E26" s="102">
        <v>310146804.61</v>
      </c>
      <c r="F26" s="103"/>
      <c r="G26" s="104">
        <v>292061579.5</v>
      </c>
      <c r="H26" s="105">
        <f t="shared" si="5"/>
        <v>0.9416881784974647</v>
      </c>
      <c r="I26" s="101">
        <f t="shared" si="6"/>
        <v>1.5</v>
      </c>
      <c r="J26" s="106">
        <f t="shared" si="7"/>
        <v>1.5</v>
      </c>
      <c r="K26" s="104">
        <v>87573480</v>
      </c>
      <c r="L26" s="107">
        <v>91058536.14</v>
      </c>
      <c r="M26" s="108">
        <f t="shared" si="8"/>
        <v>1.03979579365808</v>
      </c>
      <c r="N26" s="101">
        <f t="shared" si="9"/>
        <v>1</v>
      </c>
      <c r="O26" s="109">
        <f t="shared" si="10"/>
        <v>1</v>
      </c>
      <c r="P26" s="110">
        <v>8</v>
      </c>
      <c r="Q26" s="101">
        <f t="shared" si="11"/>
        <v>0</v>
      </c>
      <c r="R26" s="106">
        <f t="shared" si="12"/>
        <v>0</v>
      </c>
      <c r="S26" s="111"/>
      <c r="T26" s="112">
        <f t="shared" si="13"/>
        <v>0</v>
      </c>
      <c r="U26" s="113">
        <f t="shared" si="14"/>
        <v>0</v>
      </c>
      <c r="V26" s="116">
        <v>0</v>
      </c>
      <c r="W26" s="115">
        <f t="shared" si="15"/>
        <v>0</v>
      </c>
      <c r="X26" s="116">
        <f t="shared" si="16"/>
        <v>1</v>
      </c>
      <c r="Y26" s="117">
        <f t="shared" si="17"/>
        <v>1</v>
      </c>
      <c r="Z26" s="118">
        <v>0</v>
      </c>
      <c r="AA26" s="118">
        <f t="shared" si="18"/>
        <v>0</v>
      </c>
      <c r="AB26" s="116">
        <f t="shared" si="19"/>
        <v>1</v>
      </c>
      <c r="AC26" s="117">
        <f t="shared" si="20"/>
        <v>1</v>
      </c>
      <c r="AD26" s="119">
        <v>10287350</v>
      </c>
      <c r="AE26" s="120">
        <v>8286629.999999999</v>
      </c>
      <c r="AF26" s="121">
        <f t="shared" si="21"/>
        <v>0.8055164838369453</v>
      </c>
      <c r="AG26" s="116">
        <f t="shared" si="22"/>
        <v>1</v>
      </c>
      <c r="AH26" s="117">
        <f t="shared" si="23"/>
        <v>1</v>
      </c>
      <c r="AI26" s="104">
        <v>77877895.9</v>
      </c>
      <c r="AJ26" s="104">
        <v>91058536.14</v>
      </c>
      <c r="AK26" s="122">
        <f t="shared" si="24"/>
        <v>1.1692475135297022</v>
      </c>
      <c r="AL26" s="101">
        <f t="shared" si="0"/>
        <v>1.5</v>
      </c>
      <c r="AM26" s="106">
        <f t="shared" si="25"/>
        <v>1.5</v>
      </c>
      <c r="AN26" s="123">
        <v>0</v>
      </c>
      <c r="AO26" s="124">
        <f t="shared" si="26"/>
        <v>0</v>
      </c>
      <c r="AP26" s="116">
        <f t="shared" si="27"/>
        <v>1</v>
      </c>
      <c r="AQ26" s="125">
        <f t="shared" si="28"/>
        <v>1</v>
      </c>
      <c r="AR26" s="126">
        <v>1</v>
      </c>
      <c r="AS26" s="104">
        <v>1</v>
      </c>
      <c r="AT26" s="121">
        <f t="shared" si="29"/>
        <v>2</v>
      </c>
      <c r="AU26" s="116">
        <f t="shared" si="1"/>
        <v>2</v>
      </c>
      <c r="AV26" s="117">
        <f t="shared" si="1"/>
        <v>2</v>
      </c>
      <c r="AW26" s="127" t="s">
        <v>77</v>
      </c>
      <c r="AX26" s="128">
        <f t="shared" si="30"/>
        <v>1</v>
      </c>
      <c r="AY26" s="129">
        <f t="shared" si="31"/>
        <v>1</v>
      </c>
      <c r="AZ26" s="130" t="s">
        <v>77</v>
      </c>
      <c r="BA26" s="130" t="s">
        <v>77</v>
      </c>
      <c r="BB26" s="130" t="s">
        <v>77</v>
      </c>
      <c r="BC26" s="131">
        <f t="shared" si="32"/>
        <v>1</v>
      </c>
      <c r="BD26" s="129">
        <f t="shared" si="33"/>
        <v>1</v>
      </c>
      <c r="BE26" s="132">
        <f t="shared" si="34"/>
        <v>15</v>
      </c>
      <c r="BF26" s="133"/>
      <c r="BG26" s="133" t="e">
        <f t="shared" si="2"/>
        <v>#DIV/0!</v>
      </c>
      <c r="BH26" s="135" t="s">
        <v>122</v>
      </c>
      <c r="BI26" s="135">
        <v>12.5</v>
      </c>
      <c r="BJ26" s="146"/>
      <c r="BK26" s="146"/>
      <c r="BL26" s="147"/>
    </row>
    <row r="27" spans="1:64" s="149" customFormat="1" ht="15">
      <c r="A27" s="135" t="s">
        <v>123</v>
      </c>
      <c r="B27" s="99" t="s">
        <v>77</v>
      </c>
      <c r="C27" s="100">
        <f t="shared" si="3"/>
        <v>3</v>
      </c>
      <c r="D27" s="101">
        <f t="shared" si="4"/>
        <v>3</v>
      </c>
      <c r="E27" s="102">
        <v>332484116.93</v>
      </c>
      <c r="F27" s="103"/>
      <c r="G27" s="104">
        <v>287949014.7</v>
      </c>
      <c r="H27" s="105">
        <f t="shared" si="5"/>
        <v>0.866053444473631</v>
      </c>
      <c r="I27" s="101">
        <f t="shared" si="6"/>
        <v>1</v>
      </c>
      <c r="J27" s="106">
        <f t="shared" si="7"/>
        <v>1</v>
      </c>
      <c r="K27" s="104">
        <v>104727412.3</v>
      </c>
      <c r="L27" s="107">
        <v>109454285.32</v>
      </c>
      <c r="M27" s="108">
        <f t="shared" si="8"/>
        <v>1.0451350120869929</v>
      </c>
      <c r="N27" s="101">
        <f t="shared" si="9"/>
        <v>1</v>
      </c>
      <c r="O27" s="109">
        <f t="shared" si="10"/>
        <v>1</v>
      </c>
      <c r="P27" s="110">
        <v>11</v>
      </c>
      <c r="Q27" s="101">
        <f t="shared" si="11"/>
        <v>0</v>
      </c>
      <c r="R27" s="106">
        <f t="shared" si="12"/>
        <v>0</v>
      </c>
      <c r="S27" s="111"/>
      <c r="T27" s="112">
        <f t="shared" si="13"/>
        <v>0</v>
      </c>
      <c r="U27" s="113">
        <f t="shared" si="14"/>
        <v>0</v>
      </c>
      <c r="V27" s="116">
        <v>0</v>
      </c>
      <c r="W27" s="115">
        <f t="shared" si="15"/>
        <v>0</v>
      </c>
      <c r="X27" s="116">
        <f t="shared" si="16"/>
        <v>1</v>
      </c>
      <c r="Y27" s="117">
        <f t="shared" si="17"/>
        <v>1</v>
      </c>
      <c r="Z27" s="118">
        <v>0</v>
      </c>
      <c r="AA27" s="118">
        <f t="shared" si="18"/>
        <v>0</v>
      </c>
      <c r="AB27" s="116">
        <f t="shared" si="19"/>
        <v>1</v>
      </c>
      <c r="AC27" s="117">
        <f t="shared" si="20"/>
        <v>1</v>
      </c>
      <c r="AD27" s="119">
        <v>14669130</v>
      </c>
      <c r="AE27" s="120">
        <v>17545100</v>
      </c>
      <c r="AF27" s="121">
        <f t="shared" si="21"/>
        <v>1.1960559351508917</v>
      </c>
      <c r="AG27" s="116">
        <f t="shared" si="22"/>
        <v>0</v>
      </c>
      <c r="AH27" s="117">
        <f t="shared" si="23"/>
        <v>0</v>
      </c>
      <c r="AI27" s="104">
        <v>112030714.31</v>
      </c>
      <c r="AJ27" s="104">
        <v>109454285.32</v>
      </c>
      <c r="AK27" s="122">
        <f t="shared" si="24"/>
        <v>0.9770024764559585</v>
      </c>
      <c r="AL27" s="101">
        <f t="shared" si="0"/>
        <v>0</v>
      </c>
      <c r="AM27" s="106">
        <f t="shared" si="25"/>
        <v>0</v>
      </c>
      <c r="AN27" s="123">
        <v>0</v>
      </c>
      <c r="AO27" s="124">
        <f t="shared" si="26"/>
        <v>0</v>
      </c>
      <c r="AP27" s="116">
        <f t="shared" si="27"/>
        <v>1</v>
      </c>
      <c r="AQ27" s="125">
        <f t="shared" si="28"/>
        <v>1</v>
      </c>
      <c r="AR27" s="126">
        <v>1</v>
      </c>
      <c r="AS27" s="104">
        <v>1</v>
      </c>
      <c r="AT27" s="121">
        <f t="shared" si="29"/>
        <v>2</v>
      </c>
      <c r="AU27" s="116">
        <f t="shared" si="1"/>
        <v>2</v>
      </c>
      <c r="AV27" s="117">
        <f t="shared" si="1"/>
        <v>2</v>
      </c>
      <c r="AW27" s="127" t="s">
        <v>96</v>
      </c>
      <c r="AX27" s="128">
        <f t="shared" si="30"/>
        <v>0</v>
      </c>
      <c r="AY27" s="129">
        <f t="shared" si="31"/>
        <v>0</v>
      </c>
      <c r="AZ27" s="130" t="s">
        <v>77</v>
      </c>
      <c r="BA27" s="130" t="s">
        <v>77</v>
      </c>
      <c r="BB27" s="130" t="s">
        <v>77</v>
      </c>
      <c r="BC27" s="131">
        <f t="shared" si="32"/>
        <v>1</v>
      </c>
      <c r="BD27" s="129">
        <f t="shared" si="33"/>
        <v>1</v>
      </c>
      <c r="BE27" s="132">
        <f>D27+J27+O27+R27+Y27+AC27+AH27+AM27+AQ27+AV27+AY27+BD27+U27</f>
        <v>11</v>
      </c>
      <c r="BF27" s="133"/>
      <c r="BG27" s="133" t="e">
        <f t="shared" si="2"/>
        <v>#DIV/0!</v>
      </c>
      <c r="BH27" s="135" t="s">
        <v>124</v>
      </c>
      <c r="BI27" s="136">
        <v>12.5</v>
      </c>
      <c r="BJ27" s="140"/>
      <c r="BK27" s="140"/>
      <c r="BL27" s="145"/>
    </row>
    <row r="28" spans="1:64" s="149" customFormat="1" ht="15">
      <c r="A28" s="135" t="s">
        <v>125</v>
      </c>
      <c r="B28" s="99" t="s">
        <v>77</v>
      </c>
      <c r="C28" s="100">
        <f t="shared" si="3"/>
        <v>3</v>
      </c>
      <c r="D28" s="101">
        <f t="shared" si="4"/>
        <v>3</v>
      </c>
      <c r="E28" s="102">
        <v>252659909.12</v>
      </c>
      <c r="F28" s="103"/>
      <c r="G28" s="104">
        <v>250376251.62</v>
      </c>
      <c r="H28" s="105">
        <f t="shared" si="5"/>
        <v>0.9909615359715997</v>
      </c>
      <c r="I28" s="101">
        <f t="shared" si="6"/>
        <v>1.5</v>
      </c>
      <c r="J28" s="106">
        <f t="shared" si="7"/>
        <v>1.5</v>
      </c>
      <c r="K28" s="104">
        <v>54879768.55</v>
      </c>
      <c r="L28" s="107">
        <v>58717569.26</v>
      </c>
      <c r="M28" s="108">
        <f t="shared" si="8"/>
        <v>1.0699310658809256</v>
      </c>
      <c r="N28" s="101">
        <f t="shared" si="9"/>
        <v>1</v>
      </c>
      <c r="O28" s="109">
        <f t="shared" si="10"/>
        <v>1</v>
      </c>
      <c r="P28" s="110">
        <v>7</v>
      </c>
      <c r="Q28" s="101">
        <f t="shared" si="11"/>
        <v>0</v>
      </c>
      <c r="R28" s="106">
        <f t="shared" si="12"/>
        <v>0</v>
      </c>
      <c r="S28" s="111"/>
      <c r="T28" s="112">
        <f t="shared" si="13"/>
        <v>0</v>
      </c>
      <c r="U28" s="113">
        <f t="shared" si="14"/>
        <v>0</v>
      </c>
      <c r="V28" s="116">
        <v>0</v>
      </c>
      <c r="W28" s="115">
        <f t="shared" si="15"/>
        <v>0</v>
      </c>
      <c r="X28" s="116">
        <f t="shared" si="16"/>
        <v>1</v>
      </c>
      <c r="Y28" s="117">
        <f t="shared" si="17"/>
        <v>1</v>
      </c>
      <c r="Z28" s="118">
        <v>0</v>
      </c>
      <c r="AA28" s="118">
        <f t="shared" si="18"/>
        <v>0</v>
      </c>
      <c r="AB28" s="116">
        <f t="shared" si="19"/>
        <v>1</v>
      </c>
      <c r="AC28" s="117">
        <f t="shared" si="20"/>
        <v>1</v>
      </c>
      <c r="AD28" s="119">
        <v>3233620</v>
      </c>
      <c r="AE28" s="120">
        <v>6066310</v>
      </c>
      <c r="AF28" s="121">
        <f t="shared" si="21"/>
        <v>1.8760120236762514</v>
      </c>
      <c r="AG28" s="116">
        <f t="shared" si="22"/>
        <v>0</v>
      </c>
      <c r="AH28" s="117">
        <f t="shared" si="23"/>
        <v>0</v>
      </c>
      <c r="AI28" s="104">
        <v>59789503.96</v>
      </c>
      <c r="AJ28" s="104">
        <v>58717569.26</v>
      </c>
      <c r="AK28" s="122">
        <f t="shared" si="24"/>
        <v>0.9820715237792047</v>
      </c>
      <c r="AL28" s="101">
        <f t="shared" si="0"/>
        <v>0</v>
      </c>
      <c r="AM28" s="106">
        <f t="shared" si="25"/>
        <v>0</v>
      </c>
      <c r="AN28" s="123">
        <v>0</v>
      </c>
      <c r="AO28" s="124">
        <f t="shared" si="26"/>
        <v>0</v>
      </c>
      <c r="AP28" s="116">
        <f t="shared" si="27"/>
        <v>1</v>
      </c>
      <c r="AQ28" s="125">
        <f t="shared" si="28"/>
        <v>1</v>
      </c>
      <c r="AR28" s="126">
        <v>0</v>
      </c>
      <c r="AS28" s="104">
        <v>1</v>
      </c>
      <c r="AT28" s="121">
        <f t="shared" si="29"/>
        <v>1</v>
      </c>
      <c r="AU28" s="116">
        <f t="shared" si="1"/>
        <v>1</v>
      </c>
      <c r="AV28" s="117">
        <f t="shared" si="1"/>
        <v>1</v>
      </c>
      <c r="AW28" s="127" t="s">
        <v>77</v>
      </c>
      <c r="AX28" s="128">
        <f t="shared" si="30"/>
        <v>1</v>
      </c>
      <c r="AY28" s="129">
        <f t="shared" si="31"/>
        <v>1</v>
      </c>
      <c r="AZ28" s="130" t="s">
        <v>77</v>
      </c>
      <c r="BA28" s="130" t="s">
        <v>77</v>
      </c>
      <c r="BB28" s="130" t="s">
        <v>77</v>
      </c>
      <c r="BC28" s="131">
        <f t="shared" si="32"/>
        <v>1</v>
      </c>
      <c r="BD28" s="129">
        <f t="shared" si="33"/>
        <v>1</v>
      </c>
      <c r="BE28" s="132">
        <f t="shared" si="34"/>
        <v>11.5</v>
      </c>
      <c r="BF28" s="133"/>
      <c r="BG28" s="133" t="e">
        <f t="shared" si="2"/>
        <v>#DIV/0!</v>
      </c>
      <c r="BH28" s="135" t="s">
        <v>126</v>
      </c>
      <c r="BI28" s="136">
        <v>12.5</v>
      </c>
      <c r="BJ28" s="140"/>
      <c r="BK28" s="140"/>
      <c r="BL28" s="145"/>
    </row>
    <row r="29" spans="1:64" ht="15">
      <c r="A29" s="135" t="s">
        <v>127</v>
      </c>
      <c r="B29" s="99" t="s">
        <v>77</v>
      </c>
      <c r="C29" s="100">
        <f t="shared" si="3"/>
        <v>3</v>
      </c>
      <c r="D29" s="101">
        <f t="shared" si="4"/>
        <v>3</v>
      </c>
      <c r="E29" s="102">
        <v>320698289.78</v>
      </c>
      <c r="F29" s="103"/>
      <c r="G29" s="104">
        <v>281556813.5</v>
      </c>
      <c r="H29" s="105">
        <f t="shared" si="5"/>
        <v>0.8779492204125843</v>
      </c>
      <c r="I29" s="101">
        <f t="shared" si="6"/>
        <v>1</v>
      </c>
      <c r="J29" s="106">
        <f t="shared" si="7"/>
        <v>1</v>
      </c>
      <c r="K29" s="104">
        <v>108196648</v>
      </c>
      <c r="L29" s="107">
        <v>110433017.79</v>
      </c>
      <c r="M29" s="108">
        <f t="shared" si="8"/>
        <v>1.0206694923672681</v>
      </c>
      <c r="N29" s="101">
        <f t="shared" si="9"/>
        <v>1</v>
      </c>
      <c r="O29" s="109">
        <f t="shared" si="10"/>
        <v>1</v>
      </c>
      <c r="P29" s="110">
        <v>8</v>
      </c>
      <c r="Q29" s="101">
        <f t="shared" si="11"/>
        <v>0</v>
      </c>
      <c r="R29" s="106">
        <f t="shared" si="12"/>
        <v>0</v>
      </c>
      <c r="S29" s="111"/>
      <c r="T29" s="112">
        <f t="shared" si="13"/>
        <v>0</v>
      </c>
      <c r="U29" s="113">
        <f t="shared" si="14"/>
        <v>0</v>
      </c>
      <c r="V29" s="116">
        <v>0</v>
      </c>
      <c r="W29" s="115">
        <f t="shared" si="15"/>
        <v>0</v>
      </c>
      <c r="X29" s="116">
        <f t="shared" si="16"/>
        <v>1</v>
      </c>
      <c r="Y29" s="117">
        <f t="shared" si="17"/>
        <v>1</v>
      </c>
      <c r="Z29" s="118">
        <v>0</v>
      </c>
      <c r="AA29" s="118">
        <f t="shared" si="18"/>
        <v>0</v>
      </c>
      <c r="AB29" s="116">
        <f t="shared" si="19"/>
        <v>1</v>
      </c>
      <c r="AC29" s="117">
        <f t="shared" si="20"/>
        <v>1</v>
      </c>
      <c r="AD29" s="119">
        <v>10588390</v>
      </c>
      <c r="AE29" s="120">
        <v>8085290</v>
      </c>
      <c r="AF29" s="121">
        <f t="shared" si="21"/>
        <v>0.763599565184131</v>
      </c>
      <c r="AG29" s="116">
        <f t="shared" si="22"/>
        <v>1</v>
      </c>
      <c r="AH29" s="117">
        <f t="shared" si="23"/>
        <v>1</v>
      </c>
      <c r="AI29" s="104">
        <v>104607201.16</v>
      </c>
      <c r="AJ29" s="104">
        <v>110433017.79</v>
      </c>
      <c r="AK29" s="122">
        <f t="shared" si="24"/>
        <v>1.055692309567572</v>
      </c>
      <c r="AL29" s="101">
        <f t="shared" si="0"/>
        <v>1.5</v>
      </c>
      <c r="AM29" s="106">
        <f t="shared" si="25"/>
        <v>1.5</v>
      </c>
      <c r="AN29" s="123">
        <v>0</v>
      </c>
      <c r="AO29" s="124">
        <f t="shared" si="26"/>
        <v>0</v>
      </c>
      <c r="AP29" s="116">
        <f t="shared" si="27"/>
        <v>1</v>
      </c>
      <c r="AQ29" s="125">
        <f t="shared" si="28"/>
        <v>1</v>
      </c>
      <c r="AR29" s="126">
        <v>0</v>
      </c>
      <c r="AS29" s="104">
        <v>1</v>
      </c>
      <c r="AT29" s="121">
        <f t="shared" si="29"/>
        <v>1</v>
      </c>
      <c r="AU29" s="116">
        <f t="shared" si="1"/>
        <v>1</v>
      </c>
      <c r="AV29" s="117">
        <f t="shared" si="1"/>
        <v>1</v>
      </c>
      <c r="AW29" s="127" t="s">
        <v>96</v>
      </c>
      <c r="AX29" s="128">
        <f t="shared" si="30"/>
        <v>0</v>
      </c>
      <c r="AY29" s="129">
        <f t="shared" si="31"/>
        <v>0</v>
      </c>
      <c r="AZ29" s="130" t="s">
        <v>77</v>
      </c>
      <c r="BA29" s="130" t="s">
        <v>77</v>
      </c>
      <c r="BB29" s="130" t="s">
        <v>77</v>
      </c>
      <c r="BC29" s="131">
        <f t="shared" si="32"/>
        <v>1</v>
      </c>
      <c r="BD29" s="129">
        <f t="shared" si="33"/>
        <v>1</v>
      </c>
      <c r="BE29" s="132">
        <f t="shared" si="34"/>
        <v>12.5</v>
      </c>
      <c r="BF29" s="133"/>
      <c r="BG29" s="133" t="e">
        <f t="shared" si="2"/>
        <v>#DIV/0!</v>
      </c>
      <c r="BH29" s="135" t="s">
        <v>128</v>
      </c>
      <c r="BI29" s="136">
        <v>12.5</v>
      </c>
      <c r="BJ29" s="146"/>
      <c r="BK29" s="146"/>
      <c r="BL29" s="147"/>
    </row>
    <row r="30" spans="1:64" ht="15">
      <c r="A30" s="135" t="s">
        <v>129</v>
      </c>
      <c r="B30" s="99" t="s">
        <v>77</v>
      </c>
      <c r="C30" s="100">
        <f t="shared" si="3"/>
        <v>3</v>
      </c>
      <c r="D30" s="101">
        <f t="shared" si="4"/>
        <v>3</v>
      </c>
      <c r="E30" s="102">
        <v>421674023.48</v>
      </c>
      <c r="F30" s="103"/>
      <c r="G30" s="104">
        <v>368727817.06</v>
      </c>
      <c r="H30" s="105">
        <f t="shared" si="5"/>
        <v>0.8744380647803617</v>
      </c>
      <c r="I30" s="101">
        <f t="shared" si="6"/>
        <v>1</v>
      </c>
      <c r="J30" s="106">
        <f t="shared" si="7"/>
        <v>1</v>
      </c>
      <c r="K30" s="104">
        <v>149324432</v>
      </c>
      <c r="L30" s="107">
        <v>151805512.1</v>
      </c>
      <c r="M30" s="108">
        <f t="shared" si="8"/>
        <v>1.0166153660641415</v>
      </c>
      <c r="N30" s="101">
        <f t="shared" si="9"/>
        <v>1</v>
      </c>
      <c r="O30" s="109">
        <f t="shared" si="10"/>
        <v>1</v>
      </c>
      <c r="P30" s="110">
        <v>4</v>
      </c>
      <c r="Q30" s="101">
        <f t="shared" si="11"/>
        <v>1</v>
      </c>
      <c r="R30" s="106">
        <f t="shared" si="12"/>
        <v>1</v>
      </c>
      <c r="S30" s="111"/>
      <c r="T30" s="112">
        <f t="shared" si="13"/>
        <v>0</v>
      </c>
      <c r="U30" s="113">
        <f t="shared" si="14"/>
        <v>0</v>
      </c>
      <c r="V30" s="116">
        <v>0</v>
      </c>
      <c r="W30" s="115">
        <f t="shared" si="15"/>
        <v>0</v>
      </c>
      <c r="X30" s="116">
        <f t="shared" si="16"/>
        <v>1</v>
      </c>
      <c r="Y30" s="117">
        <f t="shared" si="17"/>
        <v>1</v>
      </c>
      <c r="Z30" s="118">
        <v>0</v>
      </c>
      <c r="AA30" s="118">
        <f t="shared" si="18"/>
        <v>0</v>
      </c>
      <c r="AB30" s="116">
        <f t="shared" si="19"/>
        <v>1</v>
      </c>
      <c r="AC30" s="117">
        <f t="shared" si="20"/>
        <v>1</v>
      </c>
      <c r="AD30" s="119">
        <v>21764520</v>
      </c>
      <c r="AE30" s="120">
        <v>24436040</v>
      </c>
      <c r="AF30" s="121">
        <f t="shared" si="21"/>
        <v>1.122746561835501</v>
      </c>
      <c r="AG30" s="116">
        <f t="shared" si="22"/>
        <v>0</v>
      </c>
      <c r="AH30" s="117">
        <f t="shared" si="23"/>
        <v>0</v>
      </c>
      <c r="AI30" s="104">
        <v>136923604.06</v>
      </c>
      <c r="AJ30" s="104">
        <v>151805512.1</v>
      </c>
      <c r="AK30" s="122">
        <f t="shared" si="24"/>
        <v>1.1086876739928546</v>
      </c>
      <c r="AL30" s="101">
        <f t="shared" si="0"/>
        <v>1.5</v>
      </c>
      <c r="AM30" s="106">
        <f t="shared" si="25"/>
        <v>1.5</v>
      </c>
      <c r="AN30" s="123">
        <v>0</v>
      </c>
      <c r="AO30" s="124">
        <f t="shared" si="26"/>
        <v>0</v>
      </c>
      <c r="AP30" s="116">
        <f t="shared" si="27"/>
        <v>1</v>
      </c>
      <c r="AQ30" s="125">
        <f t="shared" si="28"/>
        <v>1</v>
      </c>
      <c r="AR30" s="126">
        <v>1</v>
      </c>
      <c r="AS30" s="104">
        <v>1</v>
      </c>
      <c r="AT30" s="121">
        <f t="shared" si="29"/>
        <v>2</v>
      </c>
      <c r="AU30" s="116">
        <f aca="true" t="shared" si="36" ref="AU30:AV42">AT30</f>
        <v>2</v>
      </c>
      <c r="AV30" s="117">
        <f t="shared" si="36"/>
        <v>2</v>
      </c>
      <c r="AW30" s="127" t="s">
        <v>96</v>
      </c>
      <c r="AX30" s="128">
        <f t="shared" si="30"/>
        <v>0</v>
      </c>
      <c r="AY30" s="129">
        <f t="shared" si="31"/>
        <v>0</v>
      </c>
      <c r="AZ30" s="130" t="s">
        <v>77</v>
      </c>
      <c r="BA30" s="130" t="s">
        <v>77</v>
      </c>
      <c r="BB30" s="130" t="s">
        <v>77</v>
      </c>
      <c r="BC30" s="131">
        <f t="shared" si="32"/>
        <v>1</v>
      </c>
      <c r="BD30" s="129">
        <f t="shared" si="33"/>
        <v>1</v>
      </c>
      <c r="BE30" s="132">
        <f t="shared" si="34"/>
        <v>13.5</v>
      </c>
      <c r="BF30" s="133"/>
      <c r="BG30" s="133" t="e">
        <f t="shared" si="2"/>
        <v>#DIV/0!</v>
      </c>
      <c r="BH30" s="135" t="s">
        <v>130</v>
      </c>
      <c r="BI30" s="136">
        <v>12.5</v>
      </c>
      <c r="BJ30" s="146"/>
      <c r="BK30" s="146"/>
      <c r="BL30" s="147"/>
    </row>
    <row r="31" spans="1:64" ht="15">
      <c r="A31" s="135" t="s">
        <v>131</v>
      </c>
      <c r="B31" s="99" t="s">
        <v>77</v>
      </c>
      <c r="C31" s="100">
        <f t="shared" si="3"/>
        <v>3</v>
      </c>
      <c r="D31" s="101">
        <f t="shared" si="4"/>
        <v>3</v>
      </c>
      <c r="E31" s="102">
        <v>263244699.84</v>
      </c>
      <c r="F31" s="150"/>
      <c r="G31" s="104">
        <v>255714042.9</v>
      </c>
      <c r="H31" s="105">
        <f t="shared" si="5"/>
        <v>0.9713929399354398</v>
      </c>
      <c r="I31" s="101">
        <f t="shared" si="6"/>
        <v>1.5</v>
      </c>
      <c r="J31" s="106">
        <f t="shared" si="7"/>
        <v>1.5</v>
      </c>
      <c r="K31" s="104">
        <v>32604322.69</v>
      </c>
      <c r="L31" s="107">
        <v>33457498.38</v>
      </c>
      <c r="M31" s="108">
        <f t="shared" si="8"/>
        <v>1.0261675636728278</v>
      </c>
      <c r="N31" s="101">
        <f t="shared" si="9"/>
        <v>1</v>
      </c>
      <c r="O31" s="109">
        <f t="shared" si="10"/>
        <v>1</v>
      </c>
      <c r="P31" s="110">
        <v>7</v>
      </c>
      <c r="Q31" s="101">
        <f t="shared" si="11"/>
        <v>0</v>
      </c>
      <c r="R31" s="106">
        <f t="shared" si="12"/>
        <v>0</v>
      </c>
      <c r="S31" s="111"/>
      <c r="T31" s="112">
        <f t="shared" si="13"/>
        <v>0</v>
      </c>
      <c r="U31" s="113">
        <f t="shared" si="14"/>
        <v>0</v>
      </c>
      <c r="V31" s="116">
        <v>894850</v>
      </c>
      <c r="W31" s="115">
        <f t="shared" si="15"/>
        <v>894850</v>
      </c>
      <c r="X31" s="116">
        <f t="shared" si="16"/>
        <v>0</v>
      </c>
      <c r="Y31" s="117">
        <f t="shared" si="17"/>
        <v>0</v>
      </c>
      <c r="Z31" s="118">
        <v>0</v>
      </c>
      <c r="AA31" s="118">
        <f t="shared" si="18"/>
        <v>0</v>
      </c>
      <c r="AB31" s="116">
        <f t="shared" si="19"/>
        <v>1</v>
      </c>
      <c r="AC31" s="117">
        <f t="shared" si="20"/>
        <v>1</v>
      </c>
      <c r="AD31" s="119">
        <v>4460960</v>
      </c>
      <c r="AE31" s="120">
        <v>3493380</v>
      </c>
      <c r="AF31" s="121">
        <f t="shared" si="21"/>
        <v>0.7831004985473978</v>
      </c>
      <c r="AG31" s="116">
        <f t="shared" si="22"/>
        <v>1</v>
      </c>
      <c r="AH31" s="117">
        <f t="shared" si="23"/>
        <v>1</v>
      </c>
      <c r="AI31" s="104">
        <v>31649655.06</v>
      </c>
      <c r="AJ31" s="104">
        <v>33457498.38</v>
      </c>
      <c r="AK31" s="122">
        <f t="shared" si="24"/>
        <v>1.0571204746646614</v>
      </c>
      <c r="AL31" s="101">
        <f t="shared" si="0"/>
        <v>1.5</v>
      </c>
      <c r="AM31" s="106">
        <f t="shared" si="25"/>
        <v>1.5</v>
      </c>
      <c r="AN31" s="123">
        <v>0</v>
      </c>
      <c r="AO31" s="124">
        <f t="shared" si="26"/>
        <v>0</v>
      </c>
      <c r="AP31" s="116">
        <f t="shared" si="27"/>
        <v>1</v>
      </c>
      <c r="AQ31" s="125">
        <f t="shared" si="28"/>
        <v>1</v>
      </c>
      <c r="AR31" s="126">
        <v>1</v>
      </c>
      <c r="AS31" s="104">
        <v>1</v>
      </c>
      <c r="AT31" s="121">
        <f t="shared" si="29"/>
        <v>2</v>
      </c>
      <c r="AU31" s="116">
        <f t="shared" si="36"/>
        <v>2</v>
      </c>
      <c r="AV31" s="117">
        <f t="shared" si="36"/>
        <v>2</v>
      </c>
      <c r="AW31" s="127" t="s">
        <v>77</v>
      </c>
      <c r="AX31" s="128">
        <f t="shared" si="30"/>
        <v>1</v>
      </c>
      <c r="AY31" s="129">
        <f t="shared" si="31"/>
        <v>1</v>
      </c>
      <c r="AZ31" s="130" t="s">
        <v>101</v>
      </c>
      <c r="BA31" s="130" t="s">
        <v>77</v>
      </c>
      <c r="BB31" s="130" t="s">
        <v>77</v>
      </c>
      <c r="BC31" s="131">
        <f t="shared" si="32"/>
        <v>0</v>
      </c>
      <c r="BD31" s="129">
        <f t="shared" si="33"/>
        <v>0</v>
      </c>
      <c r="BE31" s="132">
        <f t="shared" si="34"/>
        <v>13</v>
      </c>
      <c r="BF31" s="133"/>
      <c r="BG31" s="133" t="e">
        <f t="shared" si="2"/>
        <v>#DIV/0!</v>
      </c>
      <c r="BH31" s="135" t="s">
        <v>132</v>
      </c>
      <c r="BI31" s="136">
        <v>12.5</v>
      </c>
      <c r="BJ31" s="146"/>
      <c r="BK31" s="146"/>
      <c r="BL31" s="147"/>
    </row>
    <row r="32" spans="1:64" ht="15">
      <c r="A32" s="135" t="s">
        <v>133</v>
      </c>
      <c r="B32" s="99" t="s">
        <v>77</v>
      </c>
      <c r="C32" s="100">
        <f t="shared" si="3"/>
        <v>3</v>
      </c>
      <c r="D32" s="101">
        <f t="shared" si="4"/>
        <v>3</v>
      </c>
      <c r="E32" s="102">
        <v>574633546.57</v>
      </c>
      <c r="F32" s="103"/>
      <c r="G32" s="104">
        <v>515917497.2</v>
      </c>
      <c r="H32" s="105">
        <f t="shared" si="5"/>
        <v>0.8978200111697665</v>
      </c>
      <c r="I32" s="101">
        <f t="shared" si="6"/>
        <v>1</v>
      </c>
      <c r="J32" s="106">
        <f t="shared" si="7"/>
        <v>1</v>
      </c>
      <c r="K32" s="104">
        <v>178372450.13</v>
      </c>
      <c r="L32" s="107">
        <v>179390034.63</v>
      </c>
      <c r="M32" s="108">
        <f t="shared" si="8"/>
        <v>1.00570482997379</v>
      </c>
      <c r="N32" s="101">
        <f t="shared" si="9"/>
        <v>1</v>
      </c>
      <c r="O32" s="109">
        <f t="shared" si="10"/>
        <v>1</v>
      </c>
      <c r="P32" s="110">
        <v>8</v>
      </c>
      <c r="Q32" s="101">
        <f t="shared" si="11"/>
        <v>0</v>
      </c>
      <c r="R32" s="106">
        <f t="shared" si="12"/>
        <v>0</v>
      </c>
      <c r="S32" s="111"/>
      <c r="T32" s="112">
        <f t="shared" si="13"/>
        <v>0</v>
      </c>
      <c r="U32" s="113">
        <f t="shared" si="14"/>
        <v>0</v>
      </c>
      <c r="V32" s="116">
        <v>0</v>
      </c>
      <c r="W32" s="115">
        <f t="shared" si="15"/>
        <v>0</v>
      </c>
      <c r="X32" s="116">
        <f t="shared" si="16"/>
        <v>1</v>
      </c>
      <c r="Y32" s="117">
        <f t="shared" si="17"/>
        <v>1</v>
      </c>
      <c r="Z32" s="118">
        <v>0</v>
      </c>
      <c r="AA32" s="118">
        <f t="shared" si="18"/>
        <v>0</v>
      </c>
      <c r="AB32" s="116">
        <f t="shared" si="19"/>
        <v>1</v>
      </c>
      <c r="AC32" s="117">
        <f t="shared" si="20"/>
        <v>1</v>
      </c>
      <c r="AD32" s="119">
        <v>19128580</v>
      </c>
      <c r="AE32" s="120">
        <v>28152530</v>
      </c>
      <c r="AF32" s="121">
        <f t="shared" si="21"/>
        <v>1.4717522157943768</v>
      </c>
      <c r="AG32" s="116">
        <f t="shared" si="22"/>
        <v>0</v>
      </c>
      <c r="AH32" s="117">
        <f t="shared" si="23"/>
        <v>0</v>
      </c>
      <c r="AI32" s="104">
        <v>163895244.72</v>
      </c>
      <c r="AJ32" s="104">
        <v>179390034.63</v>
      </c>
      <c r="AK32" s="122">
        <f t="shared" si="24"/>
        <v>1.0945408143870887</v>
      </c>
      <c r="AL32" s="101">
        <f t="shared" si="0"/>
        <v>1.5</v>
      </c>
      <c r="AM32" s="106">
        <f t="shared" si="25"/>
        <v>1.5</v>
      </c>
      <c r="AN32" s="123">
        <v>0</v>
      </c>
      <c r="AO32" s="124">
        <f t="shared" si="26"/>
        <v>0</v>
      </c>
      <c r="AP32" s="116">
        <f t="shared" si="27"/>
        <v>1</v>
      </c>
      <c r="AQ32" s="125">
        <f t="shared" si="28"/>
        <v>1</v>
      </c>
      <c r="AR32" s="126">
        <v>0</v>
      </c>
      <c r="AS32" s="104">
        <v>1</v>
      </c>
      <c r="AT32" s="121">
        <f t="shared" si="29"/>
        <v>1</v>
      </c>
      <c r="AU32" s="116">
        <f t="shared" si="36"/>
        <v>1</v>
      </c>
      <c r="AV32" s="117">
        <f t="shared" si="36"/>
        <v>1</v>
      </c>
      <c r="AW32" s="127" t="s">
        <v>77</v>
      </c>
      <c r="AX32" s="128">
        <f t="shared" si="30"/>
        <v>1</v>
      </c>
      <c r="AY32" s="129">
        <f t="shared" si="31"/>
        <v>1</v>
      </c>
      <c r="AZ32" s="130" t="s">
        <v>77</v>
      </c>
      <c r="BA32" s="130" t="s">
        <v>77</v>
      </c>
      <c r="BB32" s="130" t="s">
        <v>77</v>
      </c>
      <c r="BC32" s="131">
        <f t="shared" si="32"/>
        <v>1</v>
      </c>
      <c r="BD32" s="129">
        <f t="shared" si="33"/>
        <v>1</v>
      </c>
      <c r="BE32" s="132">
        <f t="shared" si="34"/>
        <v>12.5</v>
      </c>
      <c r="BF32" s="133"/>
      <c r="BG32" s="133" t="e">
        <f t="shared" si="2"/>
        <v>#DIV/0!</v>
      </c>
      <c r="BH32" s="135" t="s">
        <v>134</v>
      </c>
      <c r="BI32" s="136">
        <v>12.5</v>
      </c>
      <c r="BJ32" s="146"/>
      <c r="BK32" s="146"/>
      <c r="BL32" s="147"/>
    </row>
    <row r="33" spans="1:64" ht="15">
      <c r="A33" s="135" t="s">
        <v>135</v>
      </c>
      <c r="B33" s="99" t="s">
        <v>77</v>
      </c>
      <c r="C33" s="100">
        <f t="shared" si="3"/>
        <v>3</v>
      </c>
      <c r="D33" s="101">
        <f t="shared" si="4"/>
        <v>3</v>
      </c>
      <c r="E33" s="102">
        <v>627697472.38</v>
      </c>
      <c r="F33" s="103"/>
      <c r="G33" s="104">
        <v>524888904.6</v>
      </c>
      <c r="H33" s="105">
        <f t="shared" si="5"/>
        <v>0.8362131881936893</v>
      </c>
      <c r="I33" s="101">
        <f t="shared" si="6"/>
        <v>1</v>
      </c>
      <c r="J33" s="106">
        <f t="shared" si="7"/>
        <v>1</v>
      </c>
      <c r="K33" s="104">
        <v>208033472</v>
      </c>
      <c r="L33" s="107">
        <v>208205401.9</v>
      </c>
      <c r="M33" s="108">
        <f t="shared" si="8"/>
        <v>1.0008264530623225</v>
      </c>
      <c r="N33" s="101">
        <f t="shared" si="9"/>
        <v>1</v>
      </c>
      <c r="O33" s="109">
        <f t="shared" si="10"/>
        <v>1</v>
      </c>
      <c r="P33" s="110">
        <v>9</v>
      </c>
      <c r="Q33" s="101">
        <f t="shared" si="11"/>
        <v>0</v>
      </c>
      <c r="R33" s="106">
        <f t="shared" si="12"/>
        <v>0</v>
      </c>
      <c r="S33" s="111"/>
      <c r="T33" s="112">
        <f t="shared" si="13"/>
        <v>0</v>
      </c>
      <c r="U33" s="113">
        <f t="shared" si="14"/>
        <v>0</v>
      </c>
      <c r="V33" s="116">
        <v>0</v>
      </c>
      <c r="W33" s="115">
        <f t="shared" si="15"/>
        <v>0</v>
      </c>
      <c r="X33" s="116">
        <f t="shared" si="16"/>
        <v>1</v>
      </c>
      <c r="Y33" s="117">
        <f t="shared" si="17"/>
        <v>1</v>
      </c>
      <c r="Z33" s="118">
        <v>0</v>
      </c>
      <c r="AA33" s="118">
        <f t="shared" si="18"/>
        <v>0</v>
      </c>
      <c r="AB33" s="116">
        <f t="shared" si="19"/>
        <v>1</v>
      </c>
      <c r="AC33" s="117">
        <f t="shared" si="20"/>
        <v>1</v>
      </c>
      <c r="AD33" s="119">
        <v>21370210</v>
      </c>
      <c r="AE33" s="120">
        <v>22294060</v>
      </c>
      <c r="AF33" s="121">
        <f t="shared" si="21"/>
        <v>1.0432307403624017</v>
      </c>
      <c r="AG33" s="116">
        <f t="shared" si="22"/>
        <v>0</v>
      </c>
      <c r="AH33" s="117">
        <f t="shared" si="23"/>
        <v>0</v>
      </c>
      <c r="AI33" s="104">
        <v>208315893.14</v>
      </c>
      <c r="AJ33" s="104">
        <v>208205401.9</v>
      </c>
      <c r="AK33" s="122">
        <f t="shared" si="24"/>
        <v>0.999469597646466</v>
      </c>
      <c r="AL33" s="101">
        <f t="shared" si="0"/>
        <v>0</v>
      </c>
      <c r="AM33" s="106">
        <f t="shared" si="25"/>
        <v>0</v>
      </c>
      <c r="AN33" s="123">
        <v>0</v>
      </c>
      <c r="AO33" s="124">
        <f t="shared" si="26"/>
        <v>0</v>
      </c>
      <c r="AP33" s="116">
        <f t="shared" si="27"/>
        <v>1</v>
      </c>
      <c r="AQ33" s="125">
        <f t="shared" si="28"/>
        <v>1</v>
      </c>
      <c r="AR33" s="126">
        <v>0</v>
      </c>
      <c r="AS33" s="104">
        <v>1</v>
      </c>
      <c r="AT33" s="121">
        <f t="shared" si="29"/>
        <v>1</v>
      </c>
      <c r="AU33" s="116">
        <f t="shared" si="36"/>
        <v>1</v>
      </c>
      <c r="AV33" s="117">
        <f t="shared" si="36"/>
        <v>1</v>
      </c>
      <c r="AW33" s="127" t="s">
        <v>96</v>
      </c>
      <c r="AX33" s="128">
        <f t="shared" si="30"/>
        <v>0</v>
      </c>
      <c r="AY33" s="129">
        <f t="shared" si="31"/>
        <v>0</v>
      </c>
      <c r="AZ33" s="130" t="s">
        <v>77</v>
      </c>
      <c r="BA33" s="130" t="s">
        <v>77</v>
      </c>
      <c r="BB33" s="130" t="s">
        <v>77</v>
      </c>
      <c r="BC33" s="131">
        <f t="shared" si="32"/>
        <v>1</v>
      </c>
      <c r="BD33" s="129">
        <f t="shared" si="33"/>
        <v>1</v>
      </c>
      <c r="BE33" s="132">
        <f t="shared" si="34"/>
        <v>10</v>
      </c>
      <c r="BF33" s="133"/>
      <c r="BG33" s="133" t="e">
        <f t="shared" si="2"/>
        <v>#DIV/0!</v>
      </c>
      <c r="BH33" s="135" t="s">
        <v>136</v>
      </c>
      <c r="BI33" s="136">
        <v>12</v>
      </c>
      <c r="BJ33" s="146"/>
      <c r="BK33" s="146"/>
      <c r="BL33" s="147"/>
    </row>
    <row r="34" spans="1:64" ht="15">
      <c r="A34" s="135" t="s">
        <v>137</v>
      </c>
      <c r="B34" s="99" t="s">
        <v>77</v>
      </c>
      <c r="C34" s="100">
        <f t="shared" si="3"/>
        <v>3</v>
      </c>
      <c r="D34" s="101">
        <f t="shared" si="4"/>
        <v>3</v>
      </c>
      <c r="E34" s="102">
        <v>170748280.43</v>
      </c>
      <c r="F34" s="103"/>
      <c r="G34" s="104">
        <v>151388774.3</v>
      </c>
      <c r="H34" s="105">
        <f t="shared" si="5"/>
        <v>0.8866196129106165</v>
      </c>
      <c r="I34" s="101">
        <f t="shared" si="6"/>
        <v>1</v>
      </c>
      <c r="J34" s="106">
        <f t="shared" si="7"/>
        <v>1</v>
      </c>
      <c r="K34" s="104">
        <v>64788740</v>
      </c>
      <c r="L34" s="107">
        <v>65052509.05</v>
      </c>
      <c r="M34" s="108">
        <f t="shared" si="8"/>
        <v>1.0040712174677267</v>
      </c>
      <c r="N34" s="101">
        <f t="shared" si="9"/>
        <v>1</v>
      </c>
      <c r="O34" s="109">
        <f t="shared" si="10"/>
        <v>1</v>
      </c>
      <c r="P34" s="110">
        <v>5</v>
      </c>
      <c r="Q34" s="101">
        <f t="shared" si="11"/>
        <v>0</v>
      </c>
      <c r="R34" s="106">
        <f t="shared" si="12"/>
        <v>0</v>
      </c>
      <c r="S34" s="111"/>
      <c r="T34" s="112">
        <f t="shared" si="13"/>
        <v>0</v>
      </c>
      <c r="U34" s="113">
        <f t="shared" si="14"/>
        <v>0</v>
      </c>
      <c r="V34" s="116">
        <v>0</v>
      </c>
      <c r="W34" s="115">
        <f t="shared" si="15"/>
        <v>0</v>
      </c>
      <c r="X34" s="116">
        <f t="shared" si="16"/>
        <v>1</v>
      </c>
      <c r="Y34" s="117">
        <f t="shared" si="17"/>
        <v>1</v>
      </c>
      <c r="Z34" s="118">
        <v>0</v>
      </c>
      <c r="AA34" s="118">
        <f t="shared" si="18"/>
        <v>0</v>
      </c>
      <c r="AB34" s="116">
        <f t="shared" si="19"/>
        <v>1</v>
      </c>
      <c r="AC34" s="117">
        <f t="shared" si="20"/>
        <v>1</v>
      </c>
      <c r="AD34" s="119">
        <v>9573420</v>
      </c>
      <c r="AE34" s="120">
        <v>9088970</v>
      </c>
      <c r="AF34" s="121">
        <f t="shared" si="21"/>
        <v>0.9493963494759449</v>
      </c>
      <c r="AG34" s="116">
        <f t="shared" si="22"/>
        <v>1</v>
      </c>
      <c r="AH34" s="117">
        <f t="shared" si="23"/>
        <v>1</v>
      </c>
      <c r="AI34" s="104">
        <v>54776649.35</v>
      </c>
      <c r="AJ34" s="104">
        <v>65052509.05</v>
      </c>
      <c r="AK34" s="122">
        <f t="shared" si="24"/>
        <v>1.1875956237180834</v>
      </c>
      <c r="AL34" s="101">
        <f t="shared" si="0"/>
        <v>1.5</v>
      </c>
      <c r="AM34" s="106">
        <f t="shared" si="25"/>
        <v>1.5</v>
      </c>
      <c r="AN34" s="123">
        <v>0</v>
      </c>
      <c r="AO34" s="124">
        <f t="shared" si="26"/>
        <v>0</v>
      </c>
      <c r="AP34" s="116">
        <f t="shared" si="27"/>
        <v>1</v>
      </c>
      <c r="AQ34" s="125">
        <f t="shared" si="28"/>
        <v>1</v>
      </c>
      <c r="AR34" s="126">
        <v>0</v>
      </c>
      <c r="AS34" s="104">
        <v>1</v>
      </c>
      <c r="AT34" s="121">
        <f t="shared" si="29"/>
        <v>1</v>
      </c>
      <c r="AU34" s="116">
        <f t="shared" si="36"/>
        <v>1</v>
      </c>
      <c r="AV34" s="117">
        <f t="shared" si="36"/>
        <v>1</v>
      </c>
      <c r="AW34" s="127" t="s">
        <v>96</v>
      </c>
      <c r="AX34" s="128">
        <f t="shared" si="30"/>
        <v>0</v>
      </c>
      <c r="AY34" s="129">
        <f t="shared" si="31"/>
        <v>0</v>
      </c>
      <c r="AZ34" s="130" t="s">
        <v>77</v>
      </c>
      <c r="BA34" s="130" t="s">
        <v>77</v>
      </c>
      <c r="BB34" s="130" t="s">
        <v>77</v>
      </c>
      <c r="BC34" s="131">
        <f t="shared" si="32"/>
        <v>1</v>
      </c>
      <c r="BD34" s="129">
        <f t="shared" si="33"/>
        <v>1</v>
      </c>
      <c r="BE34" s="132">
        <f t="shared" si="34"/>
        <v>12.5</v>
      </c>
      <c r="BF34" s="133"/>
      <c r="BG34" s="133" t="e">
        <f t="shared" si="2"/>
        <v>#DIV/0!</v>
      </c>
      <c r="BH34" s="135" t="s">
        <v>138</v>
      </c>
      <c r="BI34" s="136">
        <v>12</v>
      </c>
      <c r="BJ34" s="146"/>
      <c r="BK34" s="146"/>
      <c r="BL34" s="147"/>
    </row>
    <row r="35" spans="1:64" ht="15">
      <c r="A35" s="135" t="s">
        <v>139</v>
      </c>
      <c r="B35" s="99" t="s">
        <v>77</v>
      </c>
      <c r="C35" s="100">
        <f t="shared" si="3"/>
        <v>3</v>
      </c>
      <c r="D35" s="101">
        <f t="shared" si="4"/>
        <v>3</v>
      </c>
      <c r="E35" s="102">
        <v>373350730.29</v>
      </c>
      <c r="F35" s="102"/>
      <c r="G35" s="104">
        <v>309876263.5</v>
      </c>
      <c r="H35" s="105">
        <f t="shared" si="5"/>
        <v>0.8299870292454061</v>
      </c>
      <c r="I35" s="101">
        <f t="shared" si="6"/>
        <v>1</v>
      </c>
      <c r="J35" s="106">
        <f t="shared" si="7"/>
        <v>1</v>
      </c>
      <c r="K35" s="104">
        <v>144260330.23</v>
      </c>
      <c r="L35" s="107">
        <v>143562157.63</v>
      </c>
      <c r="M35" s="108">
        <f t="shared" si="8"/>
        <v>0.9951603285609643</v>
      </c>
      <c r="N35" s="101">
        <f t="shared" si="9"/>
        <v>0</v>
      </c>
      <c r="O35" s="109">
        <f t="shared" si="10"/>
        <v>0</v>
      </c>
      <c r="P35" s="110">
        <v>6</v>
      </c>
      <c r="Q35" s="101">
        <f t="shared" si="11"/>
        <v>0</v>
      </c>
      <c r="R35" s="106">
        <f t="shared" si="12"/>
        <v>0</v>
      </c>
      <c r="S35" s="111"/>
      <c r="T35" s="112">
        <f t="shared" si="13"/>
        <v>0</v>
      </c>
      <c r="U35" s="113">
        <f t="shared" si="14"/>
        <v>0</v>
      </c>
      <c r="V35" s="116">
        <v>0</v>
      </c>
      <c r="W35" s="115">
        <f t="shared" si="15"/>
        <v>0</v>
      </c>
      <c r="X35" s="116">
        <f t="shared" si="16"/>
        <v>1</v>
      </c>
      <c r="Y35" s="117">
        <f t="shared" si="17"/>
        <v>1</v>
      </c>
      <c r="Z35" s="118">
        <v>0</v>
      </c>
      <c r="AA35" s="118">
        <f t="shared" si="18"/>
        <v>0</v>
      </c>
      <c r="AB35" s="116">
        <f t="shared" si="19"/>
        <v>1</v>
      </c>
      <c r="AC35" s="117">
        <f t="shared" si="20"/>
        <v>1</v>
      </c>
      <c r="AD35" s="119">
        <v>12128080</v>
      </c>
      <c r="AE35" s="120">
        <v>15376800</v>
      </c>
      <c r="AF35" s="121">
        <f t="shared" si="21"/>
        <v>1.2678676262029933</v>
      </c>
      <c r="AG35" s="116">
        <f t="shared" si="22"/>
        <v>0</v>
      </c>
      <c r="AH35" s="117">
        <f t="shared" si="23"/>
        <v>0</v>
      </c>
      <c r="AI35" s="104">
        <v>122373097.27</v>
      </c>
      <c r="AJ35" s="104">
        <v>143562157.63</v>
      </c>
      <c r="AK35" s="122">
        <f t="shared" si="24"/>
        <v>1.1731512957725434</v>
      </c>
      <c r="AL35" s="101">
        <f t="shared" si="0"/>
        <v>1.5</v>
      </c>
      <c r="AM35" s="106">
        <f t="shared" si="25"/>
        <v>1.5</v>
      </c>
      <c r="AN35" s="123">
        <v>0</v>
      </c>
      <c r="AO35" s="124">
        <f t="shared" si="26"/>
        <v>0</v>
      </c>
      <c r="AP35" s="116">
        <f t="shared" si="27"/>
        <v>1</v>
      </c>
      <c r="AQ35" s="125">
        <f t="shared" si="28"/>
        <v>1</v>
      </c>
      <c r="AR35" s="126">
        <v>0</v>
      </c>
      <c r="AS35" s="104">
        <v>1</v>
      </c>
      <c r="AT35" s="121">
        <f t="shared" si="29"/>
        <v>1</v>
      </c>
      <c r="AU35" s="116">
        <f t="shared" si="36"/>
        <v>1</v>
      </c>
      <c r="AV35" s="117">
        <f t="shared" si="36"/>
        <v>1</v>
      </c>
      <c r="AW35" s="127" t="s">
        <v>96</v>
      </c>
      <c r="AX35" s="128">
        <f t="shared" si="30"/>
        <v>0</v>
      </c>
      <c r="AY35" s="129">
        <f t="shared" si="31"/>
        <v>0</v>
      </c>
      <c r="AZ35" s="130" t="s">
        <v>77</v>
      </c>
      <c r="BA35" s="130" t="s">
        <v>77</v>
      </c>
      <c r="BB35" s="130" t="s">
        <v>77</v>
      </c>
      <c r="BC35" s="131">
        <f t="shared" si="32"/>
        <v>1</v>
      </c>
      <c r="BD35" s="129">
        <f t="shared" si="33"/>
        <v>1</v>
      </c>
      <c r="BE35" s="132">
        <f t="shared" si="34"/>
        <v>10.5</v>
      </c>
      <c r="BF35" s="133"/>
      <c r="BG35" s="133" t="e">
        <f t="shared" si="2"/>
        <v>#DIV/0!</v>
      </c>
      <c r="BH35" s="135" t="s">
        <v>140</v>
      </c>
      <c r="BI35" s="136">
        <v>12</v>
      </c>
      <c r="BJ35" s="146"/>
      <c r="BK35" s="146"/>
      <c r="BL35" s="147"/>
    </row>
    <row r="36" spans="1:64" ht="15">
      <c r="A36" s="135" t="s">
        <v>141</v>
      </c>
      <c r="B36" s="99" t="s">
        <v>77</v>
      </c>
      <c r="C36" s="100">
        <f t="shared" si="3"/>
        <v>3</v>
      </c>
      <c r="D36" s="101">
        <f t="shared" si="4"/>
        <v>3</v>
      </c>
      <c r="E36" s="102">
        <v>420251370.02</v>
      </c>
      <c r="F36" s="103"/>
      <c r="G36" s="104">
        <v>374656464.8</v>
      </c>
      <c r="H36" s="105">
        <f t="shared" si="5"/>
        <v>0.8915056357393193</v>
      </c>
      <c r="I36" s="101">
        <f t="shared" si="6"/>
        <v>1</v>
      </c>
      <c r="J36" s="106">
        <f t="shared" si="7"/>
        <v>1</v>
      </c>
      <c r="K36" s="104">
        <v>165730845.23</v>
      </c>
      <c r="L36" s="107">
        <v>184983158.24</v>
      </c>
      <c r="M36" s="108">
        <f t="shared" si="8"/>
        <v>1.1161661426590916</v>
      </c>
      <c r="N36" s="101">
        <f t="shared" si="9"/>
        <v>1</v>
      </c>
      <c r="O36" s="109">
        <f t="shared" si="10"/>
        <v>1</v>
      </c>
      <c r="P36" s="110">
        <v>5</v>
      </c>
      <c r="Q36" s="101">
        <f t="shared" si="11"/>
        <v>0</v>
      </c>
      <c r="R36" s="106">
        <f t="shared" si="12"/>
        <v>0</v>
      </c>
      <c r="S36" s="111"/>
      <c r="T36" s="112">
        <f t="shared" si="13"/>
        <v>0</v>
      </c>
      <c r="U36" s="113">
        <f t="shared" si="14"/>
        <v>0</v>
      </c>
      <c r="V36" s="116">
        <v>0</v>
      </c>
      <c r="W36" s="115">
        <f t="shared" si="15"/>
        <v>0</v>
      </c>
      <c r="X36" s="116">
        <f t="shared" si="16"/>
        <v>1</v>
      </c>
      <c r="Y36" s="117">
        <f t="shared" si="17"/>
        <v>1</v>
      </c>
      <c r="Z36" s="118">
        <v>0</v>
      </c>
      <c r="AA36" s="118">
        <f t="shared" si="18"/>
        <v>0</v>
      </c>
      <c r="AB36" s="116">
        <f t="shared" si="19"/>
        <v>1</v>
      </c>
      <c r="AC36" s="117">
        <f t="shared" si="20"/>
        <v>1</v>
      </c>
      <c r="AD36" s="119">
        <v>5475860</v>
      </c>
      <c r="AE36" s="120">
        <v>5832650</v>
      </c>
      <c r="AF36" s="121">
        <f t="shared" si="21"/>
        <v>1.0651568885983207</v>
      </c>
      <c r="AG36" s="116">
        <f t="shared" si="22"/>
        <v>0</v>
      </c>
      <c r="AH36" s="117">
        <f t="shared" si="23"/>
        <v>0</v>
      </c>
      <c r="AI36" s="104">
        <v>157617077.55</v>
      </c>
      <c r="AJ36" s="104">
        <v>184983158.24</v>
      </c>
      <c r="AK36" s="122">
        <f t="shared" si="24"/>
        <v>1.1736238300784305</v>
      </c>
      <c r="AL36" s="101">
        <f t="shared" si="0"/>
        <v>1.5</v>
      </c>
      <c r="AM36" s="106">
        <f t="shared" si="25"/>
        <v>1.5</v>
      </c>
      <c r="AN36" s="123">
        <v>0</v>
      </c>
      <c r="AO36" s="124">
        <f t="shared" si="26"/>
        <v>0</v>
      </c>
      <c r="AP36" s="116">
        <f t="shared" si="27"/>
        <v>1</v>
      </c>
      <c r="AQ36" s="125">
        <f t="shared" si="28"/>
        <v>1</v>
      </c>
      <c r="AR36" s="126">
        <v>1</v>
      </c>
      <c r="AS36" s="104">
        <v>1</v>
      </c>
      <c r="AT36" s="121">
        <f t="shared" si="29"/>
        <v>2</v>
      </c>
      <c r="AU36" s="116">
        <f t="shared" si="36"/>
        <v>2</v>
      </c>
      <c r="AV36" s="117">
        <f t="shared" si="36"/>
        <v>2</v>
      </c>
      <c r="AW36" s="127" t="s">
        <v>96</v>
      </c>
      <c r="AX36" s="128">
        <f t="shared" si="30"/>
        <v>0</v>
      </c>
      <c r="AY36" s="129">
        <f t="shared" si="31"/>
        <v>0</v>
      </c>
      <c r="AZ36" s="130" t="s">
        <v>77</v>
      </c>
      <c r="BA36" s="130" t="s">
        <v>77</v>
      </c>
      <c r="BB36" s="130" t="s">
        <v>77</v>
      </c>
      <c r="BC36" s="131">
        <f t="shared" si="32"/>
        <v>1</v>
      </c>
      <c r="BD36" s="129">
        <f t="shared" si="33"/>
        <v>1</v>
      </c>
      <c r="BE36" s="132">
        <f t="shared" si="34"/>
        <v>12.5</v>
      </c>
      <c r="BF36" s="133"/>
      <c r="BG36" s="133" t="e">
        <f t="shared" si="2"/>
        <v>#DIV/0!</v>
      </c>
      <c r="BH36" s="135" t="s">
        <v>142</v>
      </c>
      <c r="BI36" s="136">
        <v>11.5</v>
      </c>
      <c r="BJ36" s="146"/>
      <c r="BK36" s="146"/>
      <c r="BL36" s="147"/>
    </row>
    <row r="37" spans="1:64" s="149" customFormat="1" ht="15">
      <c r="A37" s="135" t="s">
        <v>143</v>
      </c>
      <c r="B37" s="99" t="s">
        <v>77</v>
      </c>
      <c r="C37" s="100">
        <f t="shared" si="3"/>
        <v>3</v>
      </c>
      <c r="D37" s="101">
        <f t="shared" si="4"/>
        <v>3</v>
      </c>
      <c r="E37" s="102">
        <v>289850939.97</v>
      </c>
      <c r="F37" s="103"/>
      <c r="G37" s="104">
        <v>249217289.2</v>
      </c>
      <c r="H37" s="105">
        <f t="shared" si="5"/>
        <v>0.8598119061673366</v>
      </c>
      <c r="I37" s="101">
        <f t="shared" si="6"/>
        <v>1</v>
      </c>
      <c r="J37" s="106">
        <f t="shared" si="7"/>
        <v>1</v>
      </c>
      <c r="K37" s="104">
        <v>105864844.8</v>
      </c>
      <c r="L37" s="107">
        <v>111094978.72</v>
      </c>
      <c r="M37" s="108">
        <f t="shared" si="8"/>
        <v>1.0494038784062905</v>
      </c>
      <c r="N37" s="101">
        <f t="shared" si="9"/>
        <v>1</v>
      </c>
      <c r="O37" s="109">
        <f t="shared" si="10"/>
        <v>1</v>
      </c>
      <c r="P37" s="110">
        <v>7</v>
      </c>
      <c r="Q37" s="101">
        <f t="shared" si="11"/>
        <v>0</v>
      </c>
      <c r="R37" s="106">
        <f t="shared" si="12"/>
        <v>0</v>
      </c>
      <c r="S37" s="111"/>
      <c r="T37" s="112">
        <f t="shared" si="13"/>
        <v>0</v>
      </c>
      <c r="U37" s="113">
        <f t="shared" si="14"/>
        <v>0</v>
      </c>
      <c r="V37" s="116">
        <v>0</v>
      </c>
      <c r="W37" s="115">
        <f t="shared" si="15"/>
        <v>0</v>
      </c>
      <c r="X37" s="116">
        <f t="shared" si="16"/>
        <v>1</v>
      </c>
      <c r="Y37" s="117">
        <f t="shared" si="17"/>
        <v>1</v>
      </c>
      <c r="Z37" s="118">
        <v>0</v>
      </c>
      <c r="AA37" s="118">
        <f t="shared" si="18"/>
        <v>0</v>
      </c>
      <c r="AB37" s="116">
        <f t="shared" si="19"/>
        <v>1</v>
      </c>
      <c r="AC37" s="117">
        <f t="shared" si="20"/>
        <v>1</v>
      </c>
      <c r="AD37" s="119">
        <v>14026090</v>
      </c>
      <c r="AE37" s="120">
        <v>17722170</v>
      </c>
      <c r="AF37" s="121">
        <f t="shared" si="21"/>
        <v>1.2635146359391676</v>
      </c>
      <c r="AG37" s="116">
        <f t="shared" si="22"/>
        <v>0</v>
      </c>
      <c r="AH37" s="117">
        <f t="shared" si="23"/>
        <v>0</v>
      </c>
      <c r="AI37" s="104">
        <v>103252705.84</v>
      </c>
      <c r="AJ37" s="104">
        <v>111094978.72</v>
      </c>
      <c r="AK37" s="122">
        <f t="shared" si="24"/>
        <v>1.0759522262995447</v>
      </c>
      <c r="AL37" s="101">
        <f t="shared" si="0"/>
        <v>1.5</v>
      </c>
      <c r="AM37" s="106">
        <f t="shared" si="25"/>
        <v>1.5</v>
      </c>
      <c r="AN37" s="123">
        <v>0</v>
      </c>
      <c r="AO37" s="124">
        <f t="shared" si="26"/>
        <v>0</v>
      </c>
      <c r="AP37" s="116">
        <f t="shared" si="27"/>
        <v>1</v>
      </c>
      <c r="AQ37" s="125">
        <f t="shared" si="28"/>
        <v>1</v>
      </c>
      <c r="AR37" s="126">
        <v>1</v>
      </c>
      <c r="AS37" s="104">
        <v>1</v>
      </c>
      <c r="AT37" s="121">
        <f t="shared" si="29"/>
        <v>2</v>
      </c>
      <c r="AU37" s="116">
        <f t="shared" si="36"/>
        <v>2</v>
      </c>
      <c r="AV37" s="117">
        <f t="shared" si="36"/>
        <v>2</v>
      </c>
      <c r="AW37" s="127" t="s">
        <v>77</v>
      </c>
      <c r="AX37" s="128">
        <f t="shared" si="30"/>
        <v>1</v>
      </c>
      <c r="AY37" s="129">
        <f t="shared" si="31"/>
        <v>1</v>
      </c>
      <c r="AZ37" s="130" t="s">
        <v>101</v>
      </c>
      <c r="BA37" s="130" t="s">
        <v>77</v>
      </c>
      <c r="BB37" s="130" t="s">
        <v>77</v>
      </c>
      <c r="BC37" s="131">
        <f t="shared" si="32"/>
        <v>0</v>
      </c>
      <c r="BD37" s="129">
        <f t="shared" si="33"/>
        <v>0</v>
      </c>
      <c r="BE37" s="132">
        <f t="shared" si="34"/>
        <v>12.5</v>
      </c>
      <c r="BF37" s="133"/>
      <c r="BG37" s="133" t="e">
        <f t="shared" si="2"/>
        <v>#DIV/0!</v>
      </c>
      <c r="BH37" s="151" t="s">
        <v>144</v>
      </c>
      <c r="BI37" s="136">
        <v>11.5</v>
      </c>
      <c r="BJ37" s="140"/>
      <c r="BK37" s="140"/>
      <c r="BL37" s="145"/>
    </row>
    <row r="38" spans="1:64" ht="15">
      <c r="A38" s="135" t="s">
        <v>145</v>
      </c>
      <c r="B38" s="99" t="s">
        <v>77</v>
      </c>
      <c r="C38" s="100">
        <f t="shared" si="3"/>
        <v>3</v>
      </c>
      <c r="D38" s="101">
        <f t="shared" si="4"/>
        <v>3</v>
      </c>
      <c r="E38" s="102">
        <v>455662383.12</v>
      </c>
      <c r="F38" s="103"/>
      <c r="G38" s="104">
        <v>449337946.67</v>
      </c>
      <c r="H38" s="105">
        <f t="shared" si="5"/>
        <v>0.9861203454919946</v>
      </c>
      <c r="I38" s="101">
        <f t="shared" si="6"/>
        <v>1.5</v>
      </c>
      <c r="J38" s="106">
        <f t="shared" si="7"/>
        <v>1.5</v>
      </c>
      <c r="K38" s="104">
        <v>147421229</v>
      </c>
      <c r="L38" s="107">
        <v>147643335.79</v>
      </c>
      <c r="M38" s="108">
        <f t="shared" si="8"/>
        <v>1.0015066133385715</v>
      </c>
      <c r="N38" s="101">
        <f t="shared" si="9"/>
        <v>1</v>
      </c>
      <c r="O38" s="109">
        <f t="shared" si="10"/>
        <v>1</v>
      </c>
      <c r="P38" s="110">
        <v>8</v>
      </c>
      <c r="Q38" s="101">
        <f t="shared" si="11"/>
        <v>0</v>
      </c>
      <c r="R38" s="106">
        <f t="shared" si="12"/>
        <v>0</v>
      </c>
      <c r="S38" s="111"/>
      <c r="T38" s="112">
        <f t="shared" si="13"/>
        <v>0</v>
      </c>
      <c r="U38" s="113">
        <f t="shared" si="14"/>
        <v>0</v>
      </c>
      <c r="V38" s="116">
        <v>0</v>
      </c>
      <c r="W38" s="115">
        <f t="shared" si="15"/>
        <v>0</v>
      </c>
      <c r="X38" s="116">
        <f t="shared" si="16"/>
        <v>1</v>
      </c>
      <c r="Y38" s="117">
        <f t="shared" si="17"/>
        <v>1</v>
      </c>
      <c r="Z38" s="118">
        <v>0</v>
      </c>
      <c r="AA38" s="118">
        <f t="shared" si="18"/>
        <v>0</v>
      </c>
      <c r="AB38" s="116">
        <f t="shared" si="19"/>
        <v>1</v>
      </c>
      <c r="AC38" s="117">
        <f t="shared" si="20"/>
        <v>1</v>
      </c>
      <c r="AD38" s="119">
        <v>9720780</v>
      </c>
      <c r="AE38" s="120">
        <v>14049920</v>
      </c>
      <c r="AF38" s="121">
        <f t="shared" si="21"/>
        <v>1.4453490357769645</v>
      </c>
      <c r="AG38" s="116">
        <f t="shared" si="22"/>
        <v>0</v>
      </c>
      <c r="AH38" s="117">
        <f t="shared" si="23"/>
        <v>0</v>
      </c>
      <c r="AI38" s="104">
        <v>128515280.72</v>
      </c>
      <c r="AJ38" s="104">
        <v>147643335.79</v>
      </c>
      <c r="AK38" s="122">
        <f t="shared" si="24"/>
        <v>1.1488387603624728</v>
      </c>
      <c r="AL38" s="101">
        <f t="shared" si="0"/>
        <v>1.5</v>
      </c>
      <c r="AM38" s="106">
        <f t="shared" si="25"/>
        <v>1.5</v>
      </c>
      <c r="AN38" s="123">
        <v>0</v>
      </c>
      <c r="AO38" s="124">
        <f t="shared" si="26"/>
        <v>0</v>
      </c>
      <c r="AP38" s="116">
        <f t="shared" si="27"/>
        <v>1</v>
      </c>
      <c r="AQ38" s="125">
        <f t="shared" si="28"/>
        <v>1</v>
      </c>
      <c r="AR38" s="126">
        <v>0</v>
      </c>
      <c r="AS38" s="104">
        <v>1</v>
      </c>
      <c r="AT38" s="121">
        <f t="shared" si="29"/>
        <v>1</v>
      </c>
      <c r="AU38" s="116">
        <f t="shared" si="36"/>
        <v>1</v>
      </c>
      <c r="AV38" s="117">
        <f t="shared" si="36"/>
        <v>1</v>
      </c>
      <c r="AW38" s="127" t="s">
        <v>77</v>
      </c>
      <c r="AX38" s="128">
        <f t="shared" si="30"/>
        <v>1</v>
      </c>
      <c r="AY38" s="129">
        <f t="shared" si="31"/>
        <v>1</v>
      </c>
      <c r="AZ38" s="130" t="s">
        <v>77</v>
      </c>
      <c r="BA38" s="130" t="s">
        <v>101</v>
      </c>
      <c r="BB38" s="130" t="s">
        <v>77</v>
      </c>
      <c r="BC38" s="131">
        <f t="shared" si="32"/>
        <v>0</v>
      </c>
      <c r="BD38" s="129">
        <f t="shared" si="33"/>
        <v>0</v>
      </c>
      <c r="BE38" s="132">
        <f t="shared" si="34"/>
        <v>12</v>
      </c>
      <c r="BF38" s="133"/>
      <c r="BG38" s="133" t="e">
        <f t="shared" si="2"/>
        <v>#DIV/0!</v>
      </c>
      <c r="BH38" s="135" t="s">
        <v>146</v>
      </c>
      <c r="BI38" s="136">
        <v>11</v>
      </c>
      <c r="BJ38" s="146"/>
      <c r="BK38" s="146"/>
      <c r="BL38" s="147"/>
    </row>
    <row r="39" spans="1:64" ht="15">
      <c r="A39" s="135" t="s">
        <v>147</v>
      </c>
      <c r="B39" s="99" t="s">
        <v>77</v>
      </c>
      <c r="C39" s="100">
        <f t="shared" si="3"/>
        <v>3</v>
      </c>
      <c r="D39" s="101">
        <f t="shared" si="4"/>
        <v>3</v>
      </c>
      <c r="E39" s="102">
        <v>519201537</v>
      </c>
      <c r="F39" s="103"/>
      <c r="G39" s="104">
        <v>438192775.6</v>
      </c>
      <c r="H39" s="105">
        <f t="shared" si="5"/>
        <v>0.8439743420867416</v>
      </c>
      <c r="I39" s="101">
        <f t="shared" si="6"/>
        <v>1</v>
      </c>
      <c r="J39" s="106">
        <f t="shared" si="7"/>
        <v>1</v>
      </c>
      <c r="K39" s="104">
        <v>179670951.07</v>
      </c>
      <c r="L39" s="107">
        <v>178125101.73</v>
      </c>
      <c r="M39" s="108">
        <f t="shared" si="8"/>
        <v>0.9913962199743812</v>
      </c>
      <c r="N39" s="101">
        <f t="shared" si="9"/>
        <v>0</v>
      </c>
      <c r="O39" s="109">
        <f t="shared" si="10"/>
        <v>0</v>
      </c>
      <c r="P39" s="110">
        <v>10</v>
      </c>
      <c r="Q39" s="101">
        <f t="shared" si="11"/>
        <v>0</v>
      </c>
      <c r="R39" s="106">
        <f t="shared" si="12"/>
        <v>0</v>
      </c>
      <c r="S39" s="111"/>
      <c r="T39" s="112">
        <f t="shared" si="13"/>
        <v>0</v>
      </c>
      <c r="U39" s="113">
        <f t="shared" si="14"/>
        <v>0</v>
      </c>
      <c r="V39" s="116">
        <v>0</v>
      </c>
      <c r="W39" s="115">
        <f t="shared" si="15"/>
        <v>0</v>
      </c>
      <c r="X39" s="116">
        <f t="shared" si="16"/>
        <v>1</v>
      </c>
      <c r="Y39" s="117">
        <f t="shared" si="17"/>
        <v>1</v>
      </c>
      <c r="Z39" s="118">
        <v>0</v>
      </c>
      <c r="AA39" s="118">
        <f t="shared" si="18"/>
        <v>0</v>
      </c>
      <c r="AB39" s="116">
        <f t="shared" si="19"/>
        <v>1</v>
      </c>
      <c r="AC39" s="117">
        <f t="shared" si="20"/>
        <v>1</v>
      </c>
      <c r="AD39" s="119">
        <v>21563860</v>
      </c>
      <c r="AE39" s="120">
        <v>36052510</v>
      </c>
      <c r="AF39" s="121">
        <f t="shared" si="21"/>
        <v>1.67189501323047</v>
      </c>
      <c r="AG39" s="116">
        <f t="shared" si="22"/>
        <v>0</v>
      </c>
      <c r="AH39" s="117">
        <f t="shared" si="23"/>
        <v>0</v>
      </c>
      <c r="AI39" s="104">
        <v>171898699.34</v>
      </c>
      <c r="AJ39" s="104">
        <v>178125101.73</v>
      </c>
      <c r="AK39" s="122">
        <f t="shared" si="24"/>
        <v>1.0362213467228436</v>
      </c>
      <c r="AL39" s="101">
        <f t="shared" si="0"/>
        <v>1</v>
      </c>
      <c r="AM39" s="106">
        <f t="shared" si="25"/>
        <v>1</v>
      </c>
      <c r="AN39" s="123">
        <v>0</v>
      </c>
      <c r="AO39" s="124">
        <f t="shared" si="26"/>
        <v>0</v>
      </c>
      <c r="AP39" s="116">
        <f t="shared" si="27"/>
        <v>1</v>
      </c>
      <c r="AQ39" s="125">
        <f t="shared" si="28"/>
        <v>1</v>
      </c>
      <c r="AR39" s="126">
        <v>1</v>
      </c>
      <c r="AS39" s="104">
        <v>1</v>
      </c>
      <c r="AT39" s="121">
        <f t="shared" si="29"/>
        <v>2</v>
      </c>
      <c r="AU39" s="116">
        <f t="shared" si="36"/>
        <v>2</v>
      </c>
      <c r="AV39" s="117">
        <f t="shared" si="36"/>
        <v>2</v>
      </c>
      <c r="AW39" s="127" t="s">
        <v>77</v>
      </c>
      <c r="AX39" s="128">
        <f t="shared" si="30"/>
        <v>1</v>
      </c>
      <c r="AY39" s="129">
        <f t="shared" si="31"/>
        <v>1</v>
      </c>
      <c r="AZ39" s="130" t="s">
        <v>77</v>
      </c>
      <c r="BA39" s="130" t="s">
        <v>77</v>
      </c>
      <c r="BB39" s="130" t="s">
        <v>77</v>
      </c>
      <c r="BC39" s="131">
        <f t="shared" si="32"/>
        <v>1</v>
      </c>
      <c r="BD39" s="129">
        <f t="shared" si="33"/>
        <v>1</v>
      </c>
      <c r="BE39" s="132">
        <f t="shared" si="34"/>
        <v>12</v>
      </c>
      <c r="BF39" s="133"/>
      <c r="BG39" s="133" t="e">
        <f t="shared" si="2"/>
        <v>#DIV/0!</v>
      </c>
      <c r="BH39" s="135" t="s">
        <v>148</v>
      </c>
      <c r="BI39" s="136">
        <v>10.5</v>
      </c>
      <c r="BJ39" s="146"/>
      <c r="BK39" s="146"/>
      <c r="BL39" s="147"/>
    </row>
    <row r="40" spans="1:64" ht="15">
      <c r="A40" s="152" t="s">
        <v>149</v>
      </c>
      <c r="B40" s="99" t="s">
        <v>77</v>
      </c>
      <c r="C40" s="100">
        <f t="shared" si="3"/>
        <v>3</v>
      </c>
      <c r="D40" s="101">
        <f t="shared" si="4"/>
        <v>3</v>
      </c>
      <c r="E40" s="102">
        <v>655490466.44</v>
      </c>
      <c r="F40" s="103"/>
      <c r="G40" s="104">
        <v>634946202.94</v>
      </c>
      <c r="H40" s="105">
        <f t="shared" si="5"/>
        <v>0.9686581810844986</v>
      </c>
      <c r="I40" s="101">
        <f t="shared" si="6"/>
        <v>1.5</v>
      </c>
      <c r="J40" s="106">
        <f t="shared" si="7"/>
        <v>1.5</v>
      </c>
      <c r="K40" s="104">
        <v>260699309</v>
      </c>
      <c r="L40" s="107">
        <v>267310279.54</v>
      </c>
      <c r="M40" s="108">
        <f t="shared" si="8"/>
        <v>1.0253586039999822</v>
      </c>
      <c r="N40" s="101">
        <f t="shared" si="9"/>
        <v>1</v>
      </c>
      <c r="O40" s="109">
        <f t="shared" si="10"/>
        <v>1</v>
      </c>
      <c r="P40" s="110">
        <v>9</v>
      </c>
      <c r="Q40" s="101">
        <f t="shared" si="11"/>
        <v>0</v>
      </c>
      <c r="R40" s="106">
        <f t="shared" si="12"/>
        <v>0</v>
      </c>
      <c r="S40" s="111"/>
      <c r="T40" s="112">
        <f t="shared" si="13"/>
        <v>0</v>
      </c>
      <c r="U40" s="113">
        <f t="shared" si="14"/>
        <v>0</v>
      </c>
      <c r="V40" s="116">
        <v>0</v>
      </c>
      <c r="W40" s="115">
        <f t="shared" si="15"/>
        <v>0</v>
      </c>
      <c r="X40" s="116">
        <f t="shared" si="16"/>
        <v>1</v>
      </c>
      <c r="Y40" s="117">
        <f t="shared" si="17"/>
        <v>1</v>
      </c>
      <c r="Z40" s="118">
        <v>0</v>
      </c>
      <c r="AA40" s="118">
        <f t="shared" si="18"/>
        <v>0</v>
      </c>
      <c r="AB40" s="116">
        <f t="shared" si="19"/>
        <v>1</v>
      </c>
      <c r="AC40" s="117">
        <f t="shared" si="20"/>
        <v>1</v>
      </c>
      <c r="AD40" s="119">
        <v>21897050</v>
      </c>
      <c r="AE40" s="120">
        <v>24427260</v>
      </c>
      <c r="AF40" s="121">
        <f t="shared" si="21"/>
        <v>1.1155502681868106</v>
      </c>
      <c r="AG40" s="116">
        <f t="shared" si="22"/>
        <v>0</v>
      </c>
      <c r="AH40" s="117">
        <f t="shared" si="23"/>
        <v>0</v>
      </c>
      <c r="AI40" s="104">
        <v>234471568.89</v>
      </c>
      <c r="AJ40" s="104">
        <v>267310279.54</v>
      </c>
      <c r="AK40" s="122">
        <f t="shared" si="24"/>
        <v>1.140054125988324</v>
      </c>
      <c r="AL40" s="101">
        <f t="shared" si="0"/>
        <v>1.5</v>
      </c>
      <c r="AM40" s="106">
        <f t="shared" si="25"/>
        <v>1.5</v>
      </c>
      <c r="AN40" s="123">
        <v>0</v>
      </c>
      <c r="AO40" s="124">
        <f t="shared" si="26"/>
        <v>0</v>
      </c>
      <c r="AP40" s="116">
        <f t="shared" si="27"/>
        <v>1</v>
      </c>
      <c r="AQ40" s="125">
        <f t="shared" si="28"/>
        <v>1</v>
      </c>
      <c r="AR40" s="126">
        <v>0</v>
      </c>
      <c r="AS40" s="104">
        <v>1</v>
      </c>
      <c r="AT40" s="121">
        <f t="shared" si="29"/>
        <v>1</v>
      </c>
      <c r="AU40" s="116">
        <f t="shared" si="36"/>
        <v>1</v>
      </c>
      <c r="AV40" s="117">
        <f t="shared" si="36"/>
        <v>1</v>
      </c>
      <c r="AW40" s="127" t="s">
        <v>77</v>
      </c>
      <c r="AX40" s="128">
        <f t="shared" si="30"/>
        <v>1</v>
      </c>
      <c r="AY40" s="129">
        <f t="shared" si="31"/>
        <v>1</v>
      </c>
      <c r="AZ40" s="130" t="s">
        <v>77</v>
      </c>
      <c r="BA40" s="130" t="s">
        <v>77</v>
      </c>
      <c r="BB40" s="111" t="s">
        <v>77</v>
      </c>
      <c r="BC40" s="131">
        <f t="shared" si="32"/>
        <v>1</v>
      </c>
      <c r="BD40" s="129">
        <f t="shared" si="33"/>
        <v>1</v>
      </c>
      <c r="BE40" s="132">
        <f t="shared" si="34"/>
        <v>13</v>
      </c>
      <c r="BF40" s="133"/>
      <c r="BG40" s="133" t="e">
        <f t="shared" si="2"/>
        <v>#DIV/0!</v>
      </c>
      <c r="BH40" s="152" t="s">
        <v>150</v>
      </c>
      <c r="BI40" s="153">
        <v>10.5</v>
      </c>
      <c r="BJ40" s="146"/>
      <c r="BK40" s="146"/>
      <c r="BL40" s="147"/>
    </row>
    <row r="41" spans="1:64" ht="15">
      <c r="A41" s="135" t="s">
        <v>151</v>
      </c>
      <c r="B41" s="99" t="s">
        <v>77</v>
      </c>
      <c r="C41" s="100">
        <f t="shared" si="3"/>
        <v>3</v>
      </c>
      <c r="D41" s="101">
        <f t="shared" si="4"/>
        <v>3</v>
      </c>
      <c r="E41" s="102">
        <v>201603251.95</v>
      </c>
      <c r="F41" s="103"/>
      <c r="G41" s="104">
        <v>200205151.5</v>
      </c>
      <c r="H41" s="105">
        <f t="shared" si="5"/>
        <v>0.9930650897915737</v>
      </c>
      <c r="I41" s="101">
        <f t="shared" si="6"/>
        <v>1.5</v>
      </c>
      <c r="J41" s="106">
        <f t="shared" si="7"/>
        <v>1.5</v>
      </c>
      <c r="K41" s="104">
        <v>74605971.93</v>
      </c>
      <c r="L41" s="107">
        <v>70917569.21</v>
      </c>
      <c r="M41" s="108">
        <f t="shared" si="8"/>
        <v>0.9505615619690512</v>
      </c>
      <c r="N41" s="101">
        <f t="shared" si="9"/>
        <v>0</v>
      </c>
      <c r="O41" s="109">
        <f t="shared" si="10"/>
        <v>0</v>
      </c>
      <c r="P41" s="110">
        <v>9</v>
      </c>
      <c r="Q41" s="101">
        <f t="shared" si="11"/>
        <v>0</v>
      </c>
      <c r="R41" s="106">
        <f t="shared" si="12"/>
        <v>0</v>
      </c>
      <c r="S41" s="111"/>
      <c r="T41" s="112">
        <f t="shared" si="13"/>
        <v>0</v>
      </c>
      <c r="U41" s="113">
        <f t="shared" si="14"/>
        <v>0</v>
      </c>
      <c r="V41" s="116">
        <v>0</v>
      </c>
      <c r="W41" s="115">
        <f t="shared" si="15"/>
        <v>0</v>
      </c>
      <c r="X41" s="116">
        <f t="shared" si="16"/>
        <v>1</v>
      </c>
      <c r="Y41" s="117">
        <f t="shared" si="17"/>
        <v>1</v>
      </c>
      <c r="Z41" s="118">
        <v>0</v>
      </c>
      <c r="AA41" s="118">
        <f t="shared" si="18"/>
        <v>0</v>
      </c>
      <c r="AB41" s="116">
        <f t="shared" si="19"/>
        <v>1</v>
      </c>
      <c r="AC41" s="117">
        <f t="shared" si="20"/>
        <v>1</v>
      </c>
      <c r="AD41" s="119">
        <v>6640570</v>
      </c>
      <c r="AE41" s="120">
        <v>9993750</v>
      </c>
      <c r="AF41" s="121">
        <f t="shared" si="21"/>
        <v>1.5049536410278033</v>
      </c>
      <c r="AG41" s="116">
        <f t="shared" si="22"/>
        <v>0</v>
      </c>
      <c r="AH41" s="117">
        <f t="shared" si="23"/>
        <v>0</v>
      </c>
      <c r="AI41" s="104">
        <v>74793549.96</v>
      </c>
      <c r="AJ41" s="104">
        <v>70917569.21</v>
      </c>
      <c r="AK41" s="122">
        <f t="shared" si="24"/>
        <v>0.9481776068648581</v>
      </c>
      <c r="AL41" s="101">
        <f t="shared" si="0"/>
        <v>0</v>
      </c>
      <c r="AM41" s="106">
        <f t="shared" si="25"/>
        <v>0</v>
      </c>
      <c r="AN41" s="123">
        <v>0</v>
      </c>
      <c r="AO41" s="124">
        <f t="shared" si="26"/>
        <v>0</v>
      </c>
      <c r="AP41" s="116">
        <f t="shared" si="27"/>
        <v>1</v>
      </c>
      <c r="AQ41" s="125">
        <f t="shared" si="28"/>
        <v>1</v>
      </c>
      <c r="AR41" s="126">
        <v>1</v>
      </c>
      <c r="AS41" s="104">
        <v>1</v>
      </c>
      <c r="AT41" s="121">
        <f t="shared" si="29"/>
        <v>2</v>
      </c>
      <c r="AU41" s="116">
        <f t="shared" si="36"/>
        <v>2</v>
      </c>
      <c r="AV41" s="117">
        <f t="shared" si="36"/>
        <v>2</v>
      </c>
      <c r="AW41" s="127" t="s">
        <v>77</v>
      </c>
      <c r="AX41" s="128">
        <f t="shared" si="30"/>
        <v>1</v>
      </c>
      <c r="AY41" s="129">
        <f t="shared" si="31"/>
        <v>1</v>
      </c>
      <c r="AZ41" s="111" t="s">
        <v>77</v>
      </c>
      <c r="BA41" s="130" t="s">
        <v>77</v>
      </c>
      <c r="BB41" s="130" t="s">
        <v>77</v>
      </c>
      <c r="BC41" s="131">
        <f t="shared" si="32"/>
        <v>1</v>
      </c>
      <c r="BD41" s="129">
        <f t="shared" si="33"/>
        <v>1</v>
      </c>
      <c r="BE41" s="132">
        <f t="shared" si="34"/>
        <v>11.5</v>
      </c>
      <c r="BF41" s="133"/>
      <c r="BG41" s="133" t="e">
        <f t="shared" si="2"/>
        <v>#DIV/0!</v>
      </c>
      <c r="BH41" s="135" t="s">
        <v>152</v>
      </c>
      <c r="BI41" s="136">
        <v>10</v>
      </c>
      <c r="BJ41" s="146"/>
      <c r="BK41" s="146"/>
      <c r="BL41" s="147"/>
    </row>
    <row r="42" spans="1:64" ht="15.75" thickBot="1">
      <c r="A42" s="135" t="s">
        <v>153</v>
      </c>
      <c r="B42" s="99" t="s">
        <v>77</v>
      </c>
      <c r="C42" s="100">
        <f t="shared" si="3"/>
        <v>3</v>
      </c>
      <c r="D42" s="101">
        <f t="shared" si="4"/>
        <v>3</v>
      </c>
      <c r="E42" s="102">
        <v>578692566.95</v>
      </c>
      <c r="F42" s="103"/>
      <c r="G42" s="104">
        <v>577061421.5</v>
      </c>
      <c r="H42" s="105">
        <f t="shared" si="5"/>
        <v>0.9971813264189706</v>
      </c>
      <c r="I42" s="101">
        <f t="shared" si="6"/>
        <v>1.5</v>
      </c>
      <c r="J42" s="106">
        <f t="shared" si="7"/>
        <v>1.5</v>
      </c>
      <c r="K42" s="104">
        <v>110323153</v>
      </c>
      <c r="L42" s="107">
        <v>112001811.95</v>
      </c>
      <c r="M42" s="108">
        <f t="shared" si="8"/>
        <v>1.0152158355191316</v>
      </c>
      <c r="N42" s="101">
        <f t="shared" si="9"/>
        <v>1</v>
      </c>
      <c r="O42" s="109">
        <f t="shared" si="10"/>
        <v>1</v>
      </c>
      <c r="P42" s="110">
        <v>2</v>
      </c>
      <c r="Q42" s="101">
        <f t="shared" si="11"/>
        <v>1</v>
      </c>
      <c r="R42" s="106">
        <f t="shared" si="12"/>
        <v>1</v>
      </c>
      <c r="S42" s="111"/>
      <c r="T42" s="112">
        <f t="shared" si="13"/>
        <v>0</v>
      </c>
      <c r="U42" s="113">
        <f t="shared" si="14"/>
        <v>0</v>
      </c>
      <c r="V42" s="116">
        <v>0</v>
      </c>
      <c r="W42" s="115">
        <f t="shared" si="15"/>
        <v>0</v>
      </c>
      <c r="X42" s="116">
        <f t="shared" si="16"/>
        <v>1</v>
      </c>
      <c r="Y42" s="117">
        <f t="shared" si="17"/>
        <v>1</v>
      </c>
      <c r="Z42" s="118">
        <v>0</v>
      </c>
      <c r="AA42" s="118">
        <f t="shared" si="18"/>
        <v>0</v>
      </c>
      <c r="AB42" s="116">
        <f t="shared" si="19"/>
        <v>1</v>
      </c>
      <c r="AC42" s="117">
        <f t="shared" si="20"/>
        <v>1</v>
      </c>
      <c r="AD42" s="119">
        <v>5508830</v>
      </c>
      <c r="AE42" s="120">
        <v>8492590</v>
      </c>
      <c r="AF42" s="121">
        <f t="shared" si="21"/>
        <v>1.541632252220526</v>
      </c>
      <c r="AG42" s="116">
        <f t="shared" si="22"/>
        <v>0</v>
      </c>
      <c r="AH42" s="117">
        <f t="shared" si="23"/>
        <v>0</v>
      </c>
      <c r="AI42" s="104">
        <v>114083373.22</v>
      </c>
      <c r="AJ42" s="104">
        <v>112001811.95</v>
      </c>
      <c r="AK42" s="122">
        <f t="shared" si="24"/>
        <v>0.9817540346919276</v>
      </c>
      <c r="AL42" s="101">
        <f t="shared" si="0"/>
        <v>0</v>
      </c>
      <c r="AM42" s="106">
        <f t="shared" si="25"/>
        <v>0</v>
      </c>
      <c r="AN42" s="123">
        <v>0</v>
      </c>
      <c r="AO42" s="124">
        <f t="shared" si="26"/>
        <v>0</v>
      </c>
      <c r="AP42" s="116">
        <f t="shared" si="27"/>
        <v>1</v>
      </c>
      <c r="AQ42" s="125">
        <f t="shared" si="28"/>
        <v>1</v>
      </c>
      <c r="AR42" s="126">
        <v>1</v>
      </c>
      <c r="AS42" s="104">
        <v>1</v>
      </c>
      <c r="AT42" s="121">
        <f t="shared" si="29"/>
        <v>2</v>
      </c>
      <c r="AU42" s="116">
        <f t="shared" si="36"/>
        <v>2</v>
      </c>
      <c r="AV42" s="117">
        <f t="shared" si="36"/>
        <v>2</v>
      </c>
      <c r="AW42" s="127" t="s">
        <v>77</v>
      </c>
      <c r="AX42" s="128">
        <f t="shared" si="30"/>
        <v>1</v>
      </c>
      <c r="AY42" s="129">
        <f t="shared" si="31"/>
        <v>1</v>
      </c>
      <c r="AZ42" s="130" t="s">
        <v>77</v>
      </c>
      <c r="BA42" s="130" t="s">
        <v>101</v>
      </c>
      <c r="BB42" s="130" t="s">
        <v>101</v>
      </c>
      <c r="BC42" s="131">
        <f t="shared" si="32"/>
        <v>0</v>
      </c>
      <c r="BD42" s="129">
        <f t="shared" si="33"/>
        <v>0</v>
      </c>
      <c r="BE42" s="132">
        <f t="shared" si="34"/>
        <v>12.5</v>
      </c>
      <c r="BF42" s="133"/>
      <c r="BG42" s="133" t="e">
        <f t="shared" si="2"/>
        <v>#DIV/0!</v>
      </c>
      <c r="BH42" s="135" t="s">
        <v>154</v>
      </c>
      <c r="BI42" s="136">
        <v>10</v>
      </c>
      <c r="BJ42" s="146"/>
      <c r="BK42" s="154"/>
      <c r="BL42" s="147"/>
    </row>
    <row r="43" spans="1:64" ht="16.5" thickBot="1" thickTop="1">
      <c r="A43" s="155" t="s">
        <v>155</v>
      </c>
      <c r="B43" s="156"/>
      <c r="C43" s="157"/>
      <c r="D43" s="158"/>
      <c r="E43" s="156">
        <f>SUM(E10:E42)</f>
        <v>22553661935.700005</v>
      </c>
      <c r="F43" s="156">
        <f>SUM(F10:F42)</f>
        <v>0</v>
      </c>
      <c r="G43" s="157">
        <f>SUM(G10:G42)</f>
        <v>21416700823.509995</v>
      </c>
      <c r="H43" s="157"/>
      <c r="I43" s="157"/>
      <c r="J43" s="158"/>
      <c r="K43" s="159">
        <f>SUM(K10:K42)</f>
        <v>7701259038.69</v>
      </c>
      <c r="L43" s="159">
        <f>SUM(L10:L42)</f>
        <v>7847577810.040001</v>
      </c>
      <c r="M43" s="157"/>
      <c r="N43" s="157"/>
      <c r="O43" s="160"/>
      <c r="P43" s="156">
        <f>SUM(P10:P42)</f>
        <v>257</v>
      </c>
      <c r="Q43" s="157"/>
      <c r="R43" s="158"/>
      <c r="S43" s="156"/>
      <c r="T43" s="157"/>
      <c r="U43" s="158"/>
      <c r="V43" s="159">
        <f>SUM(V10:V42)</f>
        <v>3932442.14</v>
      </c>
      <c r="W43" s="159">
        <f>SUM(W10:W42)</f>
        <v>3932442.14</v>
      </c>
      <c r="X43" s="157"/>
      <c r="Y43" s="161"/>
      <c r="Z43" s="159">
        <f>SUM(Z10:Z42)</f>
        <v>0</v>
      </c>
      <c r="AA43" s="159">
        <f>SUM(AA10:AA42)</f>
        <v>0</v>
      </c>
      <c r="AB43" s="157"/>
      <c r="AC43" s="161"/>
      <c r="AD43" s="162">
        <f>SUM(AD10:AD42)</f>
        <v>1352969380</v>
      </c>
      <c r="AE43" s="163">
        <f>SUM(AE10:AE42)</f>
        <v>1285905620</v>
      </c>
      <c r="AF43" s="157"/>
      <c r="AG43" s="157"/>
      <c r="AH43" s="158"/>
      <c r="AI43" s="159">
        <f>SUM(AI10:AI42)</f>
        <v>7436769708.830005</v>
      </c>
      <c r="AJ43" s="159">
        <f>SUM(AJ10:AJ42)</f>
        <v>7847577810.040001</v>
      </c>
      <c r="AK43" s="164">
        <f>AJ43/AI43</f>
        <v>1.055240126734357</v>
      </c>
      <c r="AL43" s="165">
        <f>IF(AK43&gt;=1,1,0)</f>
        <v>1</v>
      </c>
      <c r="AM43" s="160">
        <f t="shared" si="25"/>
        <v>1</v>
      </c>
      <c r="AN43" s="157">
        <f>SUM(AN10:AN42)</f>
        <v>0</v>
      </c>
      <c r="AO43" s="157"/>
      <c r="AP43" s="157"/>
      <c r="AQ43" s="160"/>
      <c r="AR43" s="156"/>
      <c r="AS43" s="157"/>
      <c r="AT43" s="157"/>
      <c r="AU43" s="157"/>
      <c r="AV43" s="158"/>
      <c r="AW43" s="156"/>
      <c r="AX43" s="157"/>
      <c r="AY43" s="158"/>
      <c r="AZ43" s="156"/>
      <c r="BA43" s="159"/>
      <c r="BB43" s="159"/>
      <c r="BC43" s="157"/>
      <c r="BD43" s="158"/>
      <c r="BE43" s="166">
        <f>AVERAGE(BE10:BE42)</f>
        <v>12.545454545454545</v>
      </c>
      <c r="BF43" s="166">
        <f>SUM(BF10:BF42)</f>
        <v>0</v>
      </c>
      <c r="BG43" s="166"/>
      <c r="BH43" s="166"/>
      <c r="BI43" s="166"/>
      <c r="BJ43" s="166">
        <v>1000</v>
      </c>
      <c r="BK43" s="166">
        <v>1000</v>
      </c>
      <c r="BL43" s="166">
        <v>1000</v>
      </c>
    </row>
    <row r="44" spans="10:59" ht="15.75" thickTop="1">
      <c r="J44" s="170"/>
      <c r="U44">
        <v>1</v>
      </c>
      <c r="V44" s="149"/>
      <c r="BC44" s="167"/>
      <c r="BE44" s="168"/>
      <c r="BF44" s="168"/>
      <c r="BG44" s="168"/>
    </row>
    <row r="45" spans="57:59" ht="15">
      <c r="BE45" s="169"/>
      <c r="BF45" s="169"/>
      <c r="BG45" s="169"/>
    </row>
  </sheetData>
  <sheetProtection/>
  <mergeCells count="22">
    <mergeCell ref="BL4:BL6"/>
    <mergeCell ref="K5:L5"/>
    <mergeCell ref="AD5:AE5"/>
    <mergeCell ref="AR5:AS5"/>
    <mergeCell ref="BF4:BF6"/>
    <mergeCell ref="BG4:BG6"/>
    <mergeCell ref="BH4:BH6"/>
    <mergeCell ref="BI4:BI6"/>
    <mergeCell ref="BJ4:BJ6"/>
    <mergeCell ref="BK4:BK6"/>
    <mergeCell ref="AI4:AM4"/>
    <mergeCell ref="AN4:AQ4"/>
    <mergeCell ref="AR4:AV4"/>
    <mergeCell ref="AW4:AY4"/>
    <mergeCell ref="BA4:BD4"/>
    <mergeCell ref="BE4:BE6"/>
    <mergeCell ref="A4:A6"/>
    <mergeCell ref="B4:J4"/>
    <mergeCell ref="K4:O4"/>
    <mergeCell ref="V4:Y4"/>
    <mergeCell ref="Z4:AC4"/>
    <mergeCell ref="AD4:A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2018-08-01T05:37:46Z</dcterms:created>
  <dcterms:modified xsi:type="dcterms:W3CDTF">2018-08-01T05:41:14Z</dcterms:modified>
  <cp:category/>
  <cp:version/>
  <cp:contentType/>
  <cp:contentStatus/>
</cp:coreProperties>
</file>