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675" windowWidth="10005" windowHeight="6465" activeTab="0"/>
  </bookViews>
  <sheets>
    <sheet name="Документ" sheetId="1" r:id="rId1"/>
    <sheet name="Лист1" sheetId="2" r:id="rId2"/>
  </sheets>
  <definedNames>
    <definedName name="_xlnm._FilterDatabase" localSheetId="0" hidden="1">'Документ'!$A$6:$L$365</definedName>
    <definedName name="_xlnm.Print_Titles" localSheetId="0">'Документ'!$3:$6</definedName>
    <definedName name="_xlnm.Print_Area" localSheetId="0">'Документ'!$A$1:$O$365</definedName>
  </definedNames>
  <calcPr fullCalcOnLoad="1"/>
</workbook>
</file>

<file path=xl/comments1.xml><?xml version="1.0" encoding="utf-8"?>
<comments xmlns="http://schemas.openxmlformats.org/spreadsheetml/2006/main">
  <authors>
    <author>Варульникова С.</author>
  </authors>
  <commentList>
    <comment ref="D352" authorId="0">
      <text>
        <r>
          <rPr>
            <b/>
            <sz val="9"/>
            <rFont val="Tahoma"/>
            <family val="2"/>
          </rPr>
          <t>Варульникова С.:</t>
        </r>
        <r>
          <rPr>
            <sz val="9"/>
            <rFont val="Tahoma"/>
            <family val="2"/>
          </rPr>
          <t xml:space="preserve">
программы с/х</t>
        </r>
      </text>
    </comment>
  </commentList>
</comments>
</file>

<file path=xl/sharedStrings.xml><?xml version="1.0" encoding="utf-8"?>
<sst xmlns="http://schemas.openxmlformats.org/spreadsheetml/2006/main" count="995" uniqueCount="724">
  <si>
    <t>Код бюджетной классификации Российской Федерации</t>
  </si>
  <si>
    <t>Наименование доходов</t>
  </si>
  <si>
    <t>1</t>
  </si>
  <si>
    <t>2</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</si>
  <si>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</si>
  <si>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</si>
  <si>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</si>
  <si>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</si>
  <si>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</si>
  <si>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</si>
  <si>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</si>
  <si>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</si>
  <si>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</si>
  <si>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</si>
  <si>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1 03 02100 01 0000 110</t>
  </si>
  <si>
    <t>Акцизы на пиво, производимое на территории Российской Федерации</t>
  </si>
  <si>
    <t>1 03 02110 01 0000 110</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</si>
  <si>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</si>
  <si>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</si>
  <si>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</si>
  <si>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</si>
  <si>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</si>
  <si>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</si>
  <si>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</si>
  <si>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</si>
  <si>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</si>
  <si>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</si>
  <si>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</si>
  <si>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</si>
  <si>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</si>
  <si>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ГОСУДАРСТВЕННАЯ ПОШЛИНА</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</si>
  <si>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</si>
  <si>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</si>
  <si>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1 08 07130 01 0000 110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</si>
  <si>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</si>
  <si>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</si>
  <si>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</si>
  <si>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1 08 07142 01 0000 110</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</si>
  <si>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</si>
  <si>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</si>
  <si>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</si>
  <si>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</si>
  <si>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</si>
  <si>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</si>
  <si>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1 11 03000 00 0000 120</t>
  </si>
  <si>
    <t>Проценты, полученные от предоставления бюджетных кредитов внутри страны</t>
  </si>
  <si>
    <t>1 11 05020 00 0000 120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</si>
  <si>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</si>
  <si>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</si>
  <si>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1 11 07000 00 0000 120</t>
  </si>
  <si>
    <t>Платежи от государственных и муниципальных унитарных предприятий</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</si>
  <si>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</si>
  <si>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</si>
  <si>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</si>
  <si>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</si>
  <si>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</si>
  <si>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</si>
  <si>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1 12 02030 01 0000 120</t>
  </si>
  <si>
    <t>1 12 02010 01 0000 120</t>
  </si>
  <si>
    <t>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</si>
  <si>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</si>
  <si>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1 12 04000 00 0000 120</t>
  </si>
  <si>
    <t>Плата за использование лесов</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</si>
  <si>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</si>
  <si>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</si>
  <si>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</si>
  <si>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</si>
  <si>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1 13 01500 00 0000 130</t>
  </si>
  <si>
    <t>1 13 01990 00 0000 130</t>
  </si>
  <si>
    <t>Прочие доходы от оказания платных услуг (работ)</t>
  </si>
  <si>
    <t>1 13 02000 00 0000 130</t>
  </si>
  <si>
    <t>1 14 00000 00 0000 000</t>
  </si>
  <si>
    <t>ДОХОДЫ ОТ ПРОДАЖИ МАТЕРИАЛЬНЫХ И НЕМАТЕРИАЛЬНЫХ АКТИВОВ</t>
  </si>
  <si>
    <t>1 14 02020 02 0000 410</t>
  </si>
  <si>
    <t>1 14 02020 02 0000 440</t>
  </si>
  <si>
    <t>1 14 06000 00 0000 430</t>
  </si>
  <si>
    <t>1 15 00000 00 0000 000</t>
  </si>
  <si>
    <t>АДМИНИСТРАТИВНЫЕ ПЛАТЕЖИ И СБОРЫ</t>
  </si>
  <si>
    <t>1 16 00000 00 0000 000</t>
  </si>
  <si>
    <t>ШТРАФЫ, САНКЦИИ, ВОЗМЕЩЕНИЕ УЩЕРБА</t>
  </si>
  <si>
    <t>1 16 26000 01 0000 140</t>
  </si>
  <si>
    <t>Денежные взыскания (штрафы) за нарушение законодательства о рекламе</t>
  </si>
  <si>
    <t>1 16 27000 01 0000 140</t>
  </si>
  <si>
    <t>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</si>
  <si>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</si>
  <si>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1 16 03000 00 0000 140</t>
  </si>
  <si>
    <t>Денежные взыскания (штрафы) за нарушение законодательства о налогах и сборах</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</si>
  <si>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</si>
  <si>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</si>
  <si>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1 16 30020 01 0000 140</t>
  </si>
  <si>
    <t>Денежные взыскания (штрафы) за нарушение законодательства Российской Федерации о безопасности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</si>
  <si>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</si>
  <si>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</si>
  <si>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1 16 33000 00 0000 140</t>
  </si>
  <si>
    <t>1 16 90000 00 0000 140</t>
  </si>
  <si>
    <t>Прочие поступления от денежных взысканий (штрафов) и иных сумм в возмещение ущерба</t>
  </si>
  <si>
    <t>2 00 00000 00 0000 000</t>
  </si>
  <si>
    <t>БЕЗВОЗМЕЗДНЫЕ ПОСТУПЛЕНИЯ</t>
  </si>
  <si>
    <t>2 02 01000 00 0000 151</t>
  </si>
  <si>
    <t>Дотации бюджетам субъектов Российской Федерации и муниципальных образований</t>
  </si>
  <si>
    <t>2 02 01001 02 0000 151</t>
  </si>
  <si>
    <t>Дотации бюджетам субъектов Российской Федерации на выравнивание бюджетной обеспеченности</t>
  </si>
  <si>
    <t>2 02 01003 02 0000 151</t>
  </si>
  <si>
    <t>Дотации бюджетам субъектов Российской Федерации на поддержку мер по обеспечению сбалансированности бюджетов</t>
  </si>
  <si>
    <t>2 02 02000 00 0000 151</t>
  </si>
  <si>
    <t>2 02 02101 02 0000 151</t>
  </si>
  <si>
    <t>2 02 03000 00 0000 151</t>
  </si>
  <si>
    <t>Субвенции бюджетам субъектов Российской Федерации и муниципальных образований</t>
  </si>
  <si>
    <t>2 02 03020 02 0000 151</t>
  </si>
  <si>
    <t>2 02 03001 02 0000 151</t>
  </si>
  <si>
    <t>Субвенции бюджетам субъектов Российской Федерации на оплату жилищно-коммунальных услуг отдельным категориям граждан</t>
  </si>
  <si>
    <t>2 02 03004 02 0000 151</t>
  </si>
  <si>
    <t>2 02 03007 02 0000 151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</si>
  <si>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</si>
  <si>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2 02 03011 02 0000 151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</si>
  <si>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</si>
  <si>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2 02 03012 02 0000 151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</si>
  <si>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</si>
  <si>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2 02 03015 02 0000 151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</si>
  <si>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</si>
  <si>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2 02 03025 02 0000 151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</si>
  <si>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</si>
  <si>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2 02 03053 02 0000 151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</si>
  <si>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</si>
  <si>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2 02 03069 02 0000 151</t>
  </si>
  <si>
    <t>2 02 03070 02 0000 151</t>
  </si>
  <si>
    <t>2 02 04000 00 0000 151</t>
  </si>
  <si>
    <t>Иные межбюджетные трансферты</t>
  </si>
  <si>
    <t>2 02 04001 02 0000 151</t>
  </si>
  <si>
    <t>Межбюджетные трансферты, передаваемые бюджетам субъектов Российской Федерации на содержание депутатов Государственной Думы и их помощников</t>
  </si>
  <si>
    <t>2 02 04002 02 0000 151</t>
  </si>
  <si>
    <t>Межбюджетные трансферты, передаваемые бюджетам субъектов Российской Федерации на содержание членов Совета Федерации и их помощников</t>
  </si>
  <si>
    <t>2 02 04017 02 0000 151</t>
  </si>
  <si>
    <t>2 03 02030 02 0000 180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</si>
  <si>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</si>
  <si>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</si>
  <si>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</si>
  <si>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Налог на игорный бизнес</t>
  </si>
  <si>
    <t>1 06 05000 02 0000 110</t>
  </si>
  <si>
    <t>1 08 07120 01 0000 110</t>
  </si>
  <si>
    <t>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</si>
  <si>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</si>
  <si>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2 02 04055 02 0000 151</t>
  </si>
  <si>
    <t>2 02 02173 02 0000 151</t>
  </si>
  <si>
    <t>1 11 05070 00 0000 120</t>
  </si>
  <si>
    <t>Доходы от сдачи в аренду имущества, составляющего государственную (муниципальную) казну (за исключением земельных участков)</t>
  </si>
  <si>
    <t>рублей</t>
  </si>
  <si>
    <t>Сумма
 на 2015 год</t>
  </si>
  <si>
    <t>Сумма
 на 2016 год</t>
  </si>
  <si>
    <t>Государственная пошлина за государственную регистрацию политических партий и региональных отделений политических партий</t>
  </si>
  <si>
    <t>Акцизы на сидр, пуаре, медовуху, производимые на территории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</si>
  <si>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</si>
  <si>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</si>
  <si>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</si>
  <si>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</si>
  <si>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</si>
  <si>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</si>
  <si>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1 16 25082 02 0000 140</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</si>
  <si>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</si>
  <si>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2 02 04062 02 0000 151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</si>
  <si>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</si>
  <si>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1 03 02120 01 0000 110</t>
  </si>
  <si>
    <t>1 03 02230 01 0000 110</t>
  </si>
  <si>
    <t>1 03 02240 01 0000 110</t>
  </si>
  <si>
    <t>1 03 02250 01 0000 110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</si>
  <si>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</si>
  <si>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</si>
  <si>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бюджетной системы Российской Федерации (межбюджетные субсидии)</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</si>
  <si>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</si>
  <si>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Субвенции бюджетам субъектов Российской Федерации на осуществление отдельных полномочий в области лесных отношений</t>
  </si>
  <si>
    <t>2 02 03019 02 0000 151</t>
  </si>
  <si>
    <t>Субвенции бюджетам субъектов Российской Федерации на осуществление отдельных полномочий в области водных отношений</t>
  </si>
  <si>
    <t>2 07 00000 00 0000 180</t>
  </si>
  <si>
    <t>Прочие безвозмездные поступления</t>
  </si>
  <si>
    <t>2 07 02030 02 0000 180</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</si>
  <si>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</si>
  <si>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</si>
  <si>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</si>
  <si>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</si>
  <si>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реализацию дополнительных мероприятий в сфере занятости населения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</si>
  <si>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</si>
  <si>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2 02 02186 02 0000 151</t>
  </si>
  <si>
    <t>Субсидии бюджетам субъектов Российской Федерации на 1 килограмм реализованного и (или) отгруженного на собственную переработку молока</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</si>
  <si>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</si>
  <si>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2 02 04061 02 0000 151</t>
  </si>
  <si>
    <t>1 08 07340 01 0000 110</t>
  </si>
  <si>
    <t>Государственная пошлина за выдачу свидетельства о государственной аккредитации региональной спортивной федерации</t>
  </si>
  <si>
    <t>1 08 07380 01 0000 110</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</si>
  <si>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</si>
  <si>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</si>
  <si>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Сумма
 на 2017 год</t>
  </si>
  <si>
    <t>2 02 04025 02 0000 151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</si>
  <si>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</si>
  <si>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</si>
  <si>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Безвозмездные поступления от государственных (муниципальных) организаций</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</si>
  <si>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</si>
  <si>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</si>
  <si>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</si>
  <si>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1 08 06000 01 0000 110</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</si>
  <si>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</si>
  <si>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</si>
  <si>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1 08 07020 01 0000 110</t>
  </si>
  <si>
    <t>1 08 07100 01 0000 110</t>
  </si>
  <si>
    <t>Государственная пошлина за выдачу и обмен паспорта гражданина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</si>
  <si>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</si>
  <si>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</si>
  <si>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</si>
  <si>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</si>
  <si>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</si>
  <si>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</si>
  <si>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</si>
  <si>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Регулярные платежи за пользование недрами при пользовании недрами на территории Российской Федерации</t>
  </si>
  <si>
    <t>Плата за оказание услуг по присоединению объектов дорожного сервиса к автомобильным дорогам общего пользования</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</si>
  <si>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</si>
  <si>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</si>
  <si>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</si>
  <si>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</si>
  <si>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</si>
  <si>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Прочие безвозмездные поступления в бюджеты субъектов Российской Федерации</t>
  </si>
  <si>
    <t>ВСЕГО:</t>
  </si>
  <si>
    <t>Доходы от компенсации затрат государства</t>
  </si>
  <si>
    <t>2 02 02208 02 0000 151</t>
  </si>
  <si>
    <t>2 02 03122 02 0000 151</t>
  </si>
  <si>
    <t>2 02 03123 02 0000 151</t>
  </si>
  <si>
    <t>2 02 04064 02 0000 151</t>
  </si>
  <si>
    <t>2 02 04066 02 0000 151</t>
  </si>
  <si>
    <t>2 02 02176 02 0000 151</t>
  </si>
  <si>
    <t>2 02 02174 02 0000 151</t>
  </si>
  <si>
    <t>2 02 02177 02 0000 151</t>
  </si>
  <si>
    <t>2 02 02184 02 0000 151</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</si>
  <si>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проведение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</si>
  <si>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Доходы от продажи земельных участков, находящихся в государственной и муниципальной собственности</t>
  </si>
  <si>
    <t>Денежные взыскания (штрафы) за нарушение законодательства Российской Федерации о пожарной безопасности</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</si>
  <si>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</si>
  <si>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</si>
  <si>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2 02 02185 02 0000 151</t>
  </si>
  <si>
    <t>2 02 02193 02 0000 151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</si>
  <si>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</si>
  <si>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</si>
  <si>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2 02 03018 02 0000 151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</si>
  <si>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</si>
  <si>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2 02 03998 02 0000 151</t>
  </si>
  <si>
    <t>Единая субвенция бюджетам субъектов Российской Федерации</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</si>
  <si>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</si>
  <si>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2 03 00000 00 0000 000</t>
  </si>
  <si>
    <t>2 02 00000 00 0000 000</t>
  </si>
  <si>
    <t>Безвозмездные поступления от других бюджетов бюджетной системы Российской Федерации</t>
  </si>
  <si>
    <t>Изменения
март
2015</t>
  </si>
  <si>
    <t>2 02 04042 02 0000 151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</si>
  <si>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</si>
  <si>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2 02 02051 02 0000 151</t>
  </si>
  <si>
    <t>Субсидии бюджетам субъектов Российской Федерации на реализацию федеральных целевых программ</t>
  </si>
  <si>
    <t xml:space="preserve">
Субсидии бюджетам субъектов Российской Федерации на модернизацию региональных систем дошкольного образования
</t>
  </si>
  <si>
    <t>2 02 02204 02 0000 151</t>
  </si>
  <si>
    <t xml:space="preserve">
Субсидии бюджетам субъектов Российской Федерации на поощрение лучших учителей
</t>
  </si>
  <si>
    <t>2 02 02067 02 0000 151</t>
  </si>
  <si>
    <t>2 02 03067 02 0000 151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</si>
  <si>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</si>
  <si>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2 02 03068 02 0000 151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</si>
  <si>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</si>
  <si>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2 02 03066 02 0000 151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</si>
  <si>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</si>
  <si>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2 02 04081 02 0000 151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</si>
  <si>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</si>
  <si>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2 02 02198 02 0000 151</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</si>
  <si>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</si>
  <si>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
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t>
  </si>
  <si>
    <t>2 02 02190 02 0000 151</t>
  </si>
  <si>
    <t xml:space="preserve">2 02 02181 02 0000 151
</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</si>
  <si>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</si>
  <si>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2 18 00000 00 0000 000</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</si>
  <si>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</si>
  <si>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</si>
  <si>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2 18 02000 02 0000 151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</si>
  <si>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</si>
  <si>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</si>
  <si>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</si>
  <si>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</si>
  <si>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</si>
  <si>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2 18 02050 02 0000 151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</si>
  <si>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</si>
  <si>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2 19 00000 00 0000 000</t>
  </si>
  <si>
    <t>2 19 02000 02 0000 151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</si>
  <si>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</si>
  <si>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Межбюджетные трансферты, передаваемые бюджетам субъектов Российской Федерации на единовременные компенсационные выплаты медицинским работникам
</t>
  </si>
  <si>
    <t>2 02 04043 02 0000 151</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</si>
  <si>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</si>
  <si>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2 02 02182 02 0000 151
</t>
  </si>
  <si>
    <t>2 02 02191 02 0000 151</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</si>
  <si>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</si>
  <si>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2 02 02183 02 0000 151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</si>
  <si>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</si>
  <si>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2 02 02192 02 0000 151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</si>
  <si>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</si>
  <si>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2 02 02133 02 0000 151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</si>
  <si>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</si>
  <si>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
</t>
  </si>
  <si>
    <t>2 02 02212 02 0000 151</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</si>
  <si>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</si>
  <si>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2 02 02172 02 0000 151</t>
  </si>
  <si>
    <t>2 02 04091 02 0000 151</t>
  </si>
  <si>
    <t>Межбюджетные трансферты, передаваемые бюджетам субъектов Российской Федерации на финансовое обеспечение дорожной деятельности</t>
  </si>
  <si>
    <t>(рублей)</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</si>
  <si>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</si>
  <si>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</si>
  <si>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</si>
  <si>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</si>
  <si>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</si>
  <si>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</si>
  <si>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</si>
  <si>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</si>
  <si>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</si>
  <si>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</si>
  <si>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</si>
  <si>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</si>
  <si>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</si>
  <si>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</si>
  <si>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</si>
  <si>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</si>
  <si>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</si>
  <si>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</si>
  <si>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</si>
  <si>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</si>
  <si>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</si>
  <si>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</si>
  <si>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</si>
  <si>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</si>
  <si>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</si>
  <si>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1 05 03000 01 0000 110</t>
  </si>
  <si>
    <t>Единый сельскохозяйственный налог</t>
  </si>
  <si>
    <t>1 05 03020 01 0000 110</t>
  </si>
  <si>
    <t>Единый сельскохозяйственный налог (за налоговые периоды, истекшие до 1 января 2011 года)</t>
  </si>
  <si>
    <t>0,00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</si>
  <si>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</si>
  <si>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</si>
  <si>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1 06 02010 02 0000 110</t>
  </si>
  <si>
    <t>1 06 02020 02 0000 110</t>
  </si>
  <si>
    <t>1 06 04011 02 0000 110</t>
  </si>
  <si>
    <t>Транспортный налог с организаций</t>
  </si>
  <si>
    <t>1 06 04012 02 0000 110</t>
  </si>
  <si>
    <t>Транспортный налог с физических лиц</t>
  </si>
  <si>
    <t>1 07 01020 01 0000 110</t>
  </si>
  <si>
    <t>Налог на добычу общераспространенных полезных ископаемых</t>
  </si>
  <si>
    <t>1 07 01030 01 0000 110</t>
  </si>
  <si>
    <t>Налог на добычу прочих полезных ископаемых (за исключением полезных ископаемых в виде природных алмазов)</t>
  </si>
  <si>
    <t>1 07 04010 01 0000 110</t>
  </si>
  <si>
    <t>Сбор за пользование объектами животного мира</t>
  </si>
  <si>
    <t>1 08 07000 01 0000 110</t>
  </si>
  <si>
    <t>Государственная пошлина за государственную регистрацию, а также за совершение прочих юридически значимых действий</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</si>
  <si>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</si>
  <si>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</si>
  <si>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</si>
  <si>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</si>
  <si>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</si>
  <si>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</si>
  <si>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</si>
  <si>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</si>
  <si>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1 09 00000 00 0000 000</t>
  </si>
  <si>
    <t>ЗАДОЛЖЕННОСТЬ И ПЕРЕРАСЧЕТЫ ПО ОТМЕНЕННЫМ НАЛОГАМ, СБОРАМ И ИНЫМ ОБЯЗАТЕЛЬНЫМ ПЛАТЕЖАМ</t>
  </si>
  <si>
    <t>1 09 03000 00 0000 110</t>
  </si>
  <si>
    <t>Платежи за пользование природными ресурсами</t>
  </si>
  <si>
    <t>1 09 03020 00 0000 110</t>
  </si>
  <si>
    <t>Платежи за добычу полезных ископаемых</t>
  </si>
  <si>
    <t>1 09 03021 00 0000 110</t>
  </si>
  <si>
    <t>Платежи за добычу общераспространенных полезных ископаемых</t>
  </si>
  <si>
    <t>1 09 03021 04 0000 110</t>
  </si>
  <si>
    <t>Платежи за добычу общераспространенных полезных ископаемых, мобилизуемые на территориях муниципальных районов</t>
  </si>
  <si>
    <t>1 09 03023 01 0000 110</t>
  </si>
  <si>
    <t>Платежи за добычу подземных вод</t>
  </si>
  <si>
    <t>1 09 03080 00 0000 110</t>
  </si>
  <si>
    <t>Отчисления на воспроизводство минерально-сырьевой базы</t>
  </si>
  <si>
    <t>1 09 03083 02 0000 110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</si>
  <si>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</si>
  <si>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1 09 04000 00 0000 110</t>
  </si>
  <si>
    <t>Налоги на имущество</t>
  </si>
  <si>
    <t>1 09 04010 02 0000 110</t>
  </si>
  <si>
    <t>Налог на имущество предприятий</t>
  </si>
  <si>
    <t>1 09 04030 01 0000 110</t>
  </si>
  <si>
    <t>Налог на пользователей автомобильных дорог</t>
  </si>
  <si>
    <t>1 09 06000 02 0000 110</t>
  </si>
  <si>
    <t>Прочие налоги и сборы (по отмененным налогам и сборам субъектов Российской Федерации)</t>
  </si>
  <si>
    <t>1 09 06010 02 0000 110</t>
  </si>
  <si>
    <t>Налог с продаж</t>
  </si>
  <si>
    <t>1 09 11000 02 0000 110</t>
  </si>
  <si>
    <t>Налог, взимаемый в виде стоимости патента в связи с применением упрощенной системы налогообложения</t>
  </si>
  <si>
    <t>1 09 11010 02 0000 110</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</si>
  <si>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</si>
  <si>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</si>
  <si>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</si>
  <si>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</si>
  <si>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</si>
  <si>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</si>
  <si>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</si>
  <si>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</si>
  <si>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</si>
  <si>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</si>
  <si>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</si>
  <si>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</si>
  <si>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</si>
  <si>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</si>
  <si>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</si>
  <si>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</si>
  <si>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</si>
  <si>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</si>
  <si>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</si>
  <si>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</si>
  <si>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</si>
  <si>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</si>
  <si>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</si>
  <si>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</si>
  <si>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</si>
  <si>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</si>
  <si>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</si>
  <si>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</si>
  <si>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1 12 02000 00 0000 120</t>
  </si>
  <si>
    <t>Платежи при пользовании недрами</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</si>
  <si>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</si>
  <si>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</si>
  <si>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</si>
  <si>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</si>
  <si>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1 12 04010 00 0000 120</t>
  </si>
  <si>
    <t>Плата за использование лесов, расположенных на землях лесного фонда</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</si>
  <si>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</si>
  <si>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</si>
  <si>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</si>
  <si>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</si>
  <si>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</si>
  <si>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</si>
  <si>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113 01400 01 0000 130</t>
  </si>
  <si>
    <t>Плата за предоставление сведений, документов, содержащихся в государственных реестрах (регистрах)</t>
  </si>
  <si>
    <t>113 01410 01 0000 130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</si>
  <si>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</si>
  <si>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</si>
  <si>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</si>
  <si>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1 13 01992 02 0000 130</t>
  </si>
  <si>
    <t>Прочие доходы от оказания платных услуг (работ) получателями средств бюджетов субъектов Российской Федерации</t>
  </si>
  <si>
    <t>1 13 02990 00 0000 130</t>
  </si>
  <si>
    <t>Прочие доходы от компенсации затрат государства</t>
  </si>
  <si>
    <t>1 13 02992 02 0000 130</t>
  </si>
  <si>
    <t>Прочие доходы от компенсации затрат бюджетов субъектов Российской Федерации</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</si>
  <si>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</si>
  <si>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</si>
  <si>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1 14 02023 02 0000 410
</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</si>
  <si>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</si>
  <si>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</si>
  <si>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</si>
  <si>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</si>
  <si>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</si>
  <si>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</si>
  <si>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</si>
  <si>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1 15 02000 00 0000 140</t>
  </si>
  <si>
    <t>Платежи, взимаемые государственными и муниципальными органами (организациями) за выполнение определенных функций</t>
  </si>
  <si>
    <t>1 15 02020 02 0000 140</t>
  </si>
  <si>
    <t>Платежи, взимаемые государственными органами (организациями) субъектов Российской Федерации за выполнение определенных функций</t>
  </si>
  <si>
    <t>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</si>
  <si>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</si>
  <si>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</si>
  <si>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</si>
  <si>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</si>
  <si>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</si>
  <si>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1 16 23000 00 0000 140</t>
  </si>
  <si>
    <t>Доходы от возмещения ущерба при возникновении страховых случаев</t>
  </si>
  <si>
    <t>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</si>
  <si>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</si>
  <si>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</si>
  <si>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</si>
  <si>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1 16 30000 01 0000 140</t>
  </si>
  <si>
    <t>Денежные взыскания (штрафы) за правонарушения в области дорожного движения</t>
  </si>
  <si>
    <t>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</si>
  <si>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</si>
  <si>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</si>
  <si>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</si>
  <si>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1 16 37020 02 0000 140</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</si>
  <si>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</si>
  <si>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</si>
  <si>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1 17 00000 00 0000 000</t>
  </si>
  <si>
    <t>ПРОЧИЕ НЕНАЛОГОВЫЕ ДОХОДЫ</t>
  </si>
  <si>
    <t>1 17 01000 00 0000 180</t>
  </si>
  <si>
    <t>Невыясненные поступления</t>
  </si>
  <si>
    <t>1 17 01020 02 0000 180</t>
  </si>
  <si>
    <t>Невыясненные поступления, зачисляемые в бюджеты субъектов Российской Федерации</t>
  </si>
  <si>
    <t>1 17 05000 00 0000 180</t>
  </si>
  <si>
    <t>Прочие неналоговые доходы</t>
  </si>
  <si>
    <t>1 17 05020 02 0000 180</t>
  </si>
  <si>
    <t>Прочие неналоговые доходы бюджетов субъектов Российской Федерации</t>
  </si>
  <si>
    <t>2 02 01001 00 0000 151</t>
  </si>
  <si>
    <t>Дотации на выравнивание бюджетной обеспеченности</t>
  </si>
  <si>
    <t>2 02 01003 00 0000 151</t>
  </si>
  <si>
    <t>Дотации бюджетам на поддержку мер по обеспечению сбалансированности бюджетов</t>
  </si>
  <si>
    <t>2 02 02195 02 0000 151</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</si>
  <si>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</si>
  <si>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2 02 03001 00 0000 151</t>
  </si>
  <si>
    <t>Субвенции бюджетам на оплату жилищно-коммунальных услуг отдельным категориям граждан</t>
  </si>
  <si>
    <t>2 02 03004 00 0000 151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</si>
  <si>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</si>
  <si>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2 02 03011 00 0000 151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</si>
  <si>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</si>
  <si>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2 02 03012 00 0000 151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</si>
  <si>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</si>
  <si>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2 02 03015 00 0000 151</t>
  </si>
  <si>
    <t>Субвенции бюджетам на осуществление первичного воинского учета на территориях, где отсутствуют военные комиссариаты</t>
  </si>
  <si>
    <t xml:space="preserve">2 02 03018 00 0000 151
</t>
  </si>
  <si>
    <t>Субвенции бюджетам на осуществление отдельных полномочий в области лесных отношений</t>
  </si>
  <si>
    <t>2 02 03019 00 0000 151</t>
  </si>
  <si>
    <t>Субвенции бюджетам на осуществление отдельных полномочий в области водных отношений</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</si>
  <si>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</si>
  <si>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</si>
  <si>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2 02 03025 00 0000 151</t>
  </si>
  <si>
    <t>Субвенции бюджетам на реализацию полномочий Российской Федерации по осуществлению социальных выплат безработным гражданам</t>
  </si>
  <si>
    <t>2 02 03053 00 0000 151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</si>
  <si>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</si>
  <si>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2 02 03068 00 0000 151
</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</si>
  <si>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</si>
  <si>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2 02 03069 00 0000 151</t>
  </si>
  <si>
    <t>2 02 03070 00 0000 151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</si>
  <si>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</si>
  <si>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2 02 03122 00 0000 151 </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</si>
  <si>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</si>
  <si>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2 02 03123 00 0000 151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</si>
  <si>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</si>
  <si>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2 02 04001 00 0000 151</t>
  </si>
  <si>
    <t>Межбюджетные трансферты, передаваемые бюджетам на содержание депутатов Государственной Думы и их помощников</t>
  </si>
  <si>
    <t>2 02 04002 00 0000 151</t>
  </si>
  <si>
    <t>Межбюджетные трансферты, передаваемые бюджетам на содержание членов Совета Федерации и их помощников</t>
  </si>
  <si>
    <t>2 02 04017 00 0000 151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</si>
  <si>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</si>
  <si>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</si>
  <si>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</si>
  <si>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2 02 04042 00 0000 151
</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</si>
  <si>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</si>
  <si>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2 02 04061 00 0000 151</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</si>
  <si>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</si>
  <si>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2 02 04062 00 0000 151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</si>
  <si>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</si>
  <si>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2 02 04066 00 0000 151 </t>
  </si>
  <si>
    <t>Межбюджетные трансферты бюджетам на реализацию мероприятий по профилактике ВИЧ-инфекции и гепатитов B и C</t>
  </si>
  <si>
    <t>2 02 04081 00 0000 151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</si>
  <si>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</si>
  <si>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2 03 02000 02 0000 180</t>
  </si>
  <si>
    <t>Безвозмездные поступления от государственных (муниципальных) организаций в бюджеты субъектов Российской Федерации</t>
  </si>
  <si>
    <t xml:space="preserve">2 07 02000 02 0000 180
</t>
  </si>
  <si>
    <t xml:space="preserve">Прочие безвозмездные поступления в бюджеты субъектов Российской Федерации
</t>
  </si>
  <si>
    <t>2 18 00000 00 0000 180</t>
  </si>
  <si>
    <t>Доходы бюджетов бюджетной системы Российской Федерации от возврата организациями остатков субсидий прошлых лет</t>
  </si>
  <si>
    <t>2 18 02010 02 0000 180</t>
  </si>
  <si>
    <t>Доходы бюджетов субъектов Российской Федерации от возврата бюджетными учреждениями остатков субсидий прошлых лет</t>
  </si>
  <si>
    <t>2 18 02030 02 0000 180</t>
  </si>
  <si>
    <t>Доходы бюджетов субъектов Российской Федерации от возврата иными организациями остатков субсидий прошлых лет</t>
  </si>
  <si>
    <t>2 18 02020 02 0000 180</t>
  </si>
  <si>
    <t>Доходы бюджетов субъектов Российской Федерации от возврата автономными учреждениями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</si>
  <si>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</si>
  <si>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1 08 07260 01 0000 110</t>
  </si>
  <si>
    <t xml:space="preserve">Государственная пошлина за выдачу разрешения на выброс вредных (загрязняющих) веществ в атмосферный воздух </t>
  </si>
  <si>
    <t>1 16 25000 00 0000 140</t>
  </si>
  <si>
    <t>1 16 25080 00 0000 140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</si>
  <si>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</si>
  <si>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Денежные взыскания (штрафы) за нарушение водного законодательства </t>
  </si>
  <si>
    <t>2 02 02046 00 0000 151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</si>
  <si>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</si>
  <si>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</si>
  <si>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2 02 02046 02 0000 151</t>
  </si>
  <si>
    <t>2 02 02051 00 0000 151</t>
  </si>
  <si>
    <t>Субсидии бюджетам на реализацию федеральных целевых программ</t>
  </si>
  <si>
    <t>2 02 02077 00 0000 151</t>
  </si>
  <si>
    <t>2 02 02077 02 0000 151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</si>
  <si>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</si>
  <si>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софинансирование капитальных вложений в объекты государственной (муниципальной) собственности</t>
  </si>
  <si>
    <t>2 02 02118 02 0000 151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</si>
  <si>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</si>
  <si>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2 02 02133 00 0000 151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</si>
  <si>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</si>
  <si>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2 02 02194 02 0000 151</t>
  </si>
  <si>
    <t>Субсидии бюджетам субъектов Российской Федерации на поддержку экономически значимых региональных программ по развитию мясного скотоводства</t>
  </si>
  <si>
    <t>2 02 02196 02 0000 151</t>
  </si>
  <si>
    <t xml:space="preserve">
Субсидии бюджетам субъектов Российской Федерации на поддержку начинающих фермеров
</t>
  </si>
  <si>
    <t>2 02 02197 00 0000 151</t>
  </si>
  <si>
    <t>2 02 02197 02 0000 151</t>
  </si>
  <si>
    <t>Субсидии бюджетам субъектов Российской Федерации на развитие семейных животноводческих ферм</t>
  </si>
  <si>
    <t>Субсидии бюджетам на развитие семейных животноводческих ферм</t>
  </si>
  <si>
    <t>2 02 02204 00 0000 151</t>
  </si>
  <si>
    <t xml:space="preserve">
Субсидии бюджетам на модернизацию региональных систем дошкольного образования
</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</si>
  <si>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
</t>
  </si>
  <si>
    <t>2 02 02215 00 0000 151</t>
  </si>
  <si>
    <t>2 02 02215 02 0000 151</t>
  </si>
  <si>
    <t xml:space="preserve">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t>
  </si>
  <si>
    <t>2 02 02220 00 0000 151</t>
  </si>
  <si>
    <t>2 02 02220 02 0000 151</t>
  </si>
  <si>
    <t xml:space="preserve">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
</t>
  </si>
  <si>
    <t xml:space="preserve">Субсидии бюджетам на реализацию мероприятий по поэтапному внедрению Всероссийского физкультурно-спортивного комплекса "Готов к труду и обороне" (ГТО)
</t>
  </si>
  <si>
    <t>2 02 02241 02 0000 151</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</si>
  <si>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</si>
  <si>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</si>
  <si>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</si>
  <si>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2 02 04041 00 0000 151</t>
  </si>
  <si>
    <t>2 02 04041 02 0000 151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</si>
  <si>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</si>
  <si>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</si>
  <si>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2 02 04052 00 0000 151</t>
  </si>
  <si>
    <t>2 02 04052 02 0000 151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</si>
  <si>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</si>
  <si>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</si>
  <si>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2 02 04053 00 0000 151</t>
  </si>
  <si>
    <t>2 02 04053 02 0000 151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</si>
  <si>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</si>
  <si>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</si>
  <si>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2 02 04095 02 0000 151</t>
  </si>
  <si>
    <t>2 03 02060 02 0000 180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</si>
  <si>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</si>
  <si>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ВОЗВРАТ ОСТАТКОВ СУБСИДИЙ, СУБВЕНЦИЙ И ИНЫХ МЕЖБЮДЖЕТНЫХ ТРАНСФЕРТОВ, ИМЕЮЩИХ ЦЕЛЕВОЕ НАЗНАЧЕНИЕ, ПРОШЛЫХ ЛЕТ</t>
  </si>
  <si>
    <t>1 01 01010 00 0000 110</t>
  </si>
  <si>
    <t>Налог на прибыль организаций, зачисляемый в бюджеты бюджетной системы Российской Федерации по соответствующим ставкам</t>
  </si>
  <si>
    <t>1 03 02000 01 0000 110</t>
  </si>
  <si>
    <t>Акцизы по подакцизным товарам (продукции), производимым на территории Российской Федерации</t>
  </si>
  <si>
    <t>1 09 04020 02 0000 110</t>
  </si>
  <si>
    <t>Налог с владельцев транспортных средств и налог на приобретение автотранспортных средств</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</si>
  <si>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</si>
  <si>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</si>
  <si>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</si>
  <si>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1 07 04030 01 0000 110</t>
  </si>
  <si>
    <t>Сбор за пользование объектами водных биологических ресурсов (по внутренним водным объектам)</t>
  </si>
  <si>
    <t>1 09 03025 01 0000 110</t>
  </si>
  <si>
    <t>Платежи за добычу других полезных ископаемых</t>
  </si>
  <si>
    <t>2 02 02009 02 0000 151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</si>
  <si>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</si>
  <si>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2 02 02009 00 0000 151</t>
  </si>
  <si>
    <t>Субсидии бюджетам на государственную поддержку малого и среднего предпринимательства, включая крестьянские (фермерские) хозяйства</t>
  </si>
  <si>
    <t>2 02 02213 02 0000 151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</si>
  <si>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</si>
  <si>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2 02 02249 02 0000 151</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</si>
  <si>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</si>
  <si>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2 02 02250 02 0000 151</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</si>
  <si>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</si>
  <si>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2 02 02253 02 0000 151</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</si>
  <si>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t>
  </si>
  <si>
    <t>2 02 02249 00 0000 151</t>
  </si>
  <si>
    <t>Субсидии бюджетам на возмещение части процентной ставки по краткосрочным кредитам (займам) на развитие молочного скотоводства</t>
  </si>
  <si>
    <t>2 02 02250 00 0000 151</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</si>
  <si>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</si>
  <si>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2 02 02253 00 0000 151</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</si>
  <si>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t>
  </si>
  <si>
    <t>2 02 04095 00 0000 151</t>
  </si>
  <si>
    <t>2 02 04101 02 0000 151</t>
  </si>
  <si>
    <t xml:space="preserve">Межбюджетные трансферты бюджетам субъектов Российской Федерации в целях улучшения лекарственного обеспечения граждан </t>
  </si>
  <si>
    <t>Процент исполнения к прогнозным параметрам доходов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</si>
  <si>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</si>
  <si>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Платежи за добычу общераспространенных полезных ископаемых, мобилизуемые на территориях городских округов</t>
  </si>
  <si>
    <t>1 09 03021 05 0000 110</t>
  </si>
  <si>
    <t>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</si>
  <si>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</si>
  <si>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1 12 01050 01 0000 120</t>
  </si>
  <si>
    <t>Плата за иные виды негативного воздействия на окружающую среду</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</si>
  <si>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</si>
  <si>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2 02 02124 02 0000 151</t>
  </si>
  <si>
    <t>Субсидии бюджетам субъектов Российской Федерации на приобретение специализированной лесопожарной техники и оборудования</t>
  </si>
  <si>
    <t>2 02 02245 00 0000 151</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</si>
  <si>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</si>
  <si>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2 02 02245 02 0000 151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</si>
  <si>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</si>
  <si>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2 02 02258 00 0000 151</t>
  </si>
  <si>
    <t>2 02 02258 02 0000 151</t>
  </si>
  <si>
    <t>2 02 03077 00 0000 151</t>
  </si>
  <si>
    <t>Субвенции бюджетам на обеспечение жильем граждан, уволенных с военной службы (службы), и приравненных к ним лиц</t>
  </si>
  <si>
    <t>2 02 03077 02 0000 151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</si>
  <si>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</si>
  <si>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2 02 03121 00 0000 151</t>
  </si>
  <si>
    <t>Субвенции бюджетам на проведение Всероссийской сельскохозяйственной переписи в 2016 году</t>
  </si>
  <si>
    <t>2 02 03121 02 0000 151</t>
  </si>
  <si>
    <t>Субвенции бюджетам субъектов Российской Федерации на проведение Всероссийской сельскохозяйственной переписи в 2016 году</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</si>
  <si>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</si>
  <si>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</si>
  <si>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Прогноз доходов                                               на 2016 год</t>
  </si>
  <si>
    <t>1 08 07280 01 0000 110</t>
  </si>
  <si>
    <t>1 08 07282 01 0000 110</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</si>
  <si>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</si>
  <si>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2 02 02207 02 0000 151</t>
  </si>
  <si>
    <t>2 02 02207 00 0000 151</t>
  </si>
  <si>
    <t>Субсидии бюджетам на реализацию мероприятий государственной программы Российской Федерации "Доступная среда" на 2011 - 2020 годы</t>
  </si>
  <si>
    <t>2 02 02240 02 0000 151</t>
  </si>
  <si>
    <t>2 02 02246 02 0000 151</t>
  </si>
  <si>
    <t>Субсидии бюджетам субъектов Российской Федерации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</si>
  <si>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2 02 02246 00 0000 151</t>
  </si>
  <si>
    <t>Субсидии бюджетам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</si>
  <si>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2 02 02248 02 0000 151</t>
  </si>
  <si>
    <t>Субсидии бюджетам субъектов Российской Федерации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</si>
  <si>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2 02 02248 00 0000 151</t>
  </si>
  <si>
    <t>Субсидии бюджетам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</si>
  <si>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2 02 03128 02 0000 151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</si>
  <si>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</si>
  <si>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</si>
  <si>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Кассовое исполнение                             за 9 месяцев                   2016 года</t>
  </si>
  <si>
    <t>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</si>
  <si>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</si>
  <si>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2 02 02103 02 0000 151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</si>
  <si>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</si>
  <si>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2 02 02178 02 0000 151</t>
  </si>
  <si>
    <t>Субсидии бюджетам субъектов Российской Федерации на поддержку экономически значимых региональных программ в области растениеводства</t>
  </si>
  <si>
    <t>2 02 02196 00 0000 151</t>
  </si>
  <si>
    <t xml:space="preserve">Субсидии бюджетам на поддержку начинающих фермеров
</t>
  </si>
  <si>
    <t>2 02 02199 02 0000 151</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</si>
  <si>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</si>
  <si>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 xml:space="preserve">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 </t>
  </si>
  <si>
    <t>2 02 02284 00 0000 151</t>
  </si>
  <si>
    <t>2 02 02284 02 0000 151</t>
  </si>
  <si>
    <t xml:space="preserve">Субсидии бюджетам на реализацию мероприятий по содействию создания в субъектах Российской Федерации новых мест в общеобразовательных организациях </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</si>
  <si>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</si>
  <si>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</si>
  <si>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</si>
  <si>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2 02 04120 00 0000 151</t>
  </si>
  <si>
    <t>2 02 04120 02 0000 151</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</si>
  <si>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</si>
  <si>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</si>
  <si>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</si>
  <si>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</si>
  <si>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Темп роста 2016 к соответствующему периоду 2015, %</t>
  </si>
  <si>
    <t>Кассовое исполнение                             за 9 месяцев                    2015 года</t>
  </si>
  <si>
    <t>Сведения об исполнении областного бюджета Брянской области по доходам за 9 месяцев 2016 года</t>
  </si>
  <si>
    <t>1 03 02290 01 0000 110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</si>
  <si>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</si>
  <si>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1 08 07160 01 0000 110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</si>
  <si>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</si>
  <si>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</si>
  <si>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</si>
  <si>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2 02 04118 00 0000 151</t>
  </si>
  <si>
    <t>2 02 04118 02 0000 151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</si>
</sst>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0">
    <font>
      <sz val="11"/>
      <color theme="1"/>
      <name val="Calibri"/>
      <family val="2"/>
    </font>
    <font>
      <sz val="11"/>
      <color indexed="8"/>
      <name val="Calibri"/>
      <family val="2"/>
    </font>
    <font>
      <sz val="14"/>
      <name val="Times New Roman"/>
      <family val="1"/>
    </font>
    <font>
      <sz val="9"/>
      <name val="Tahoma"/>
      <family val="2"/>
    </font>
    <font>
      <b/>
      <sz val="9"/>
      <name val="Tahoma"/>
      <family val="2"/>
    </font>
    <font>
      <sz val="12"/>
      <name val="Times New Roman"/>
      <family val="1"/>
    </font>
    <font>
      <b/>
      <sz val="15"/>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70">
    <xf numFmtId="0" fontId="0" fillId="0" borderId="0" xfId="0" applyFont="1" applyAlignment="1">
      <alignment/>
    </xf>
    <xf numFmtId="0" fontId="2" fillId="33" borderId="10" xfId="0" applyFont="1" applyFill="1" applyBorder="1" applyAlignment="1">
      <alignment horizontal="center" vertical="center" shrinkToFit="1"/>
    </xf>
    <xf numFmtId="4" fontId="2" fillId="33" borderId="0" xfId="0" applyNumberFormat="1" applyFont="1" applyFill="1" applyAlignment="1">
      <alignment vertical="center"/>
    </xf>
    <xf numFmtId="0" fontId="2" fillId="33" borderId="0" xfId="0" applyFont="1" applyFill="1" applyAlignment="1">
      <alignment vertical="center"/>
    </xf>
    <xf numFmtId="4" fontId="2" fillId="33" borderId="0" xfId="0" applyNumberFormat="1" applyFont="1" applyFill="1" applyAlignment="1">
      <alignment horizontal="right" vertical="center"/>
    </xf>
    <xf numFmtId="4" fontId="2" fillId="33" borderId="10" xfId="0" applyNumberFormat="1" applyFont="1" applyFill="1" applyBorder="1" applyAlignment="1">
      <alignment horizontal="right" vertical="center" shrinkToFit="1"/>
    </xf>
    <xf numFmtId="4" fontId="2" fillId="33" borderId="0" xfId="0" applyNumberFormat="1" applyFont="1" applyFill="1" applyAlignment="1">
      <alignment vertical="center" wrapText="1"/>
    </xf>
    <xf numFmtId="0" fontId="2" fillId="33" borderId="0" xfId="0" applyNumberFormat="1" applyFont="1" applyFill="1" applyAlignment="1">
      <alignment vertical="center"/>
    </xf>
    <xf numFmtId="0" fontId="2" fillId="33" borderId="0" xfId="0" applyFont="1" applyFill="1" applyAlignment="1">
      <alignment vertical="center"/>
    </xf>
    <xf numFmtId="4" fontId="47" fillId="33" borderId="0" xfId="0" applyNumberFormat="1" applyFont="1" applyFill="1" applyAlignment="1">
      <alignment vertical="center"/>
    </xf>
    <xf numFmtId="0" fontId="2" fillId="33" borderId="0" xfId="0" applyFont="1" applyFill="1" applyAlignment="1">
      <alignment vertical="center"/>
    </xf>
    <xf numFmtId="0" fontId="2" fillId="0" borderId="0" xfId="0" applyFont="1" applyFill="1" applyAlignment="1">
      <alignment vertical="center"/>
    </xf>
    <xf numFmtId="4" fontId="2" fillId="0" borderId="0" xfId="0" applyNumberFormat="1" applyFont="1" applyFill="1" applyAlignment="1">
      <alignment vertical="center"/>
    </xf>
    <xf numFmtId="0" fontId="2" fillId="0" borderId="11"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center" vertical="center" shrinkToFit="1"/>
    </xf>
    <xf numFmtId="0" fontId="2" fillId="0" borderId="0" xfId="0" applyFont="1" applyFill="1" applyAlignment="1">
      <alignment vertical="center" wrapText="1"/>
    </xf>
    <xf numFmtId="4" fontId="2" fillId="0" borderId="0" xfId="0" applyNumberFormat="1" applyFont="1" applyFill="1" applyAlignment="1">
      <alignment vertical="center" wrapText="1"/>
    </xf>
    <xf numFmtId="0" fontId="5" fillId="0" borderId="10" xfId="0" applyFont="1" applyFill="1" applyBorder="1" applyAlignment="1">
      <alignment horizontal="center" vertical="top" shrinkToFit="1"/>
    </xf>
    <xf numFmtId="0" fontId="5" fillId="0" borderId="10" xfId="0" applyFont="1" applyFill="1" applyBorder="1" applyAlignment="1">
      <alignment horizontal="left" vertical="top" wrapText="1"/>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shrinkToFit="1"/>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shrinkToFit="1"/>
    </xf>
    <xf numFmtId="0" fontId="5"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top" shrinkToFit="1"/>
    </xf>
    <xf numFmtId="0" fontId="7" fillId="0" borderId="10" xfId="0" applyFont="1" applyFill="1" applyBorder="1" applyAlignment="1">
      <alignment horizontal="left" vertical="top" wrapText="1"/>
    </xf>
    <xf numFmtId="4" fontId="7" fillId="34" borderId="10" xfId="0" applyNumberFormat="1" applyFont="1" applyFill="1" applyBorder="1" applyAlignment="1">
      <alignment horizontal="right" vertical="center" shrinkToFit="1"/>
    </xf>
    <xf numFmtId="0" fontId="48" fillId="0" borderId="10" xfId="0" applyFont="1" applyFill="1" applyBorder="1" applyAlignment="1">
      <alignment vertical="top" wrapText="1"/>
    </xf>
    <xf numFmtId="0" fontId="48" fillId="0" borderId="12" xfId="0" applyFont="1" applyFill="1" applyBorder="1" applyAlignment="1">
      <alignment vertical="top" wrapText="1"/>
    </xf>
    <xf numFmtId="0" fontId="48" fillId="0" borderId="10" xfId="0" applyFont="1" applyFill="1" applyBorder="1" applyAlignment="1">
      <alignment wrapText="1"/>
    </xf>
    <xf numFmtId="0" fontId="48" fillId="0" borderId="10" xfId="0" applyFont="1" applyFill="1" applyBorder="1" applyAlignment="1">
      <alignment horizontal="justify" vertical="center" wrapText="1"/>
    </xf>
    <xf numFmtId="49" fontId="5" fillId="0" borderId="10" xfId="0" applyNumberFormat="1" applyFont="1" applyFill="1" applyBorder="1" applyAlignment="1">
      <alignment horizontal="right" vertical="center" shrinkToFit="1"/>
    </xf>
    <xf numFmtId="0" fontId="5" fillId="33" borderId="10" xfId="0" applyFont="1" applyFill="1" applyBorder="1" applyAlignment="1">
      <alignment horizontal="center" vertical="top" shrinkToFit="1"/>
    </xf>
    <xf numFmtId="0" fontId="5" fillId="33" borderId="10" xfId="0" applyFont="1" applyFill="1" applyBorder="1" applyAlignment="1">
      <alignment horizontal="left" vertical="top" wrapText="1"/>
    </xf>
    <xf numFmtId="49" fontId="7" fillId="0" borderId="10" xfId="0" applyNumberFormat="1" applyFont="1" applyFill="1" applyBorder="1" applyAlignment="1">
      <alignment horizontal="right" vertical="center" shrinkToFit="1"/>
    </xf>
    <xf numFmtId="0" fontId="7" fillId="33" borderId="10" xfId="0" applyFont="1" applyFill="1" applyBorder="1" applyAlignment="1">
      <alignment horizontal="center" vertical="top" shrinkToFit="1"/>
    </xf>
    <xf numFmtId="0" fontId="7" fillId="33" borderId="10" xfId="0" applyFont="1" applyFill="1" applyBorder="1" applyAlignment="1">
      <alignment horizontal="left" vertical="top" wrapText="1"/>
    </xf>
    <xf numFmtId="0" fontId="7" fillId="0" borderId="10" xfId="0" applyNumberFormat="1" applyFont="1" applyFill="1" applyBorder="1" applyAlignment="1" quotePrefix="1">
      <alignment horizontal="center" vertical="top" shrinkToFit="1"/>
    </xf>
    <xf numFmtId="0" fontId="5" fillId="0" borderId="10" xfId="0" applyNumberFormat="1" applyFont="1" applyFill="1" applyBorder="1" applyAlignment="1" quotePrefix="1">
      <alignment horizontal="center" vertical="top" shrinkToFit="1"/>
    </xf>
    <xf numFmtId="0" fontId="5" fillId="0" borderId="10" xfId="0" applyNumberFormat="1" applyFont="1" applyFill="1" applyBorder="1" applyAlignment="1" quotePrefix="1">
      <alignment horizontal="center" vertical="top" wrapText="1" shrinkToFit="1"/>
    </xf>
    <xf numFmtId="0" fontId="7" fillId="0" borderId="10" xfId="0" applyNumberFormat="1" applyFont="1" applyFill="1" applyBorder="1" applyAlignment="1" quotePrefix="1">
      <alignment horizontal="center" vertical="top" wrapText="1" shrinkToFit="1"/>
    </xf>
    <xf numFmtId="176" fontId="5" fillId="33" borderId="10" xfId="0" applyNumberFormat="1" applyFont="1" applyFill="1" applyBorder="1" applyAlignment="1">
      <alignment horizontal="right" vertical="center" shrinkToFit="1"/>
    </xf>
    <xf numFmtId="176" fontId="7" fillId="33" borderId="10" xfId="0" applyNumberFormat="1" applyFont="1" applyFill="1" applyBorder="1" applyAlignment="1">
      <alignment horizontal="right" vertical="center" shrinkToFit="1"/>
    </xf>
    <xf numFmtId="4" fontId="7" fillId="35" borderId="10" xfId="0" applyNumberFormat="1" applyFont="1" applyFill="1" applyBorder="1" applyAlignment="1">
      <alignment horizontal="right" vertical="center" shrinkToFit="1"/>
    </xf>
    <xf numFmtId="4" fontId="5" fillId="35" borderId="10" xfId="0" applyNumberFormat="1" applyFont="1" applyFill="1" applyBorder="1" applyAlignment="1">
      <alignment horizontal="right" vertical="center" shrinkToFit="1"/>
    </xf>
    <xf numFmtId="4" fontId="5" fillId="35" borderId="10" xfId="0" applyNumberFormat="1" applyFont="1" applyFill="1" applyBorder="1" applyAlignment="1">
      <alignment horizontal="right" vertical="center"/>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left" vertical="top" wrapText="1"/>
    </xf>
    <xf numFmtId="4" fontId="5" fillId="0" borderId="0" xfId="0" applyNumberFormat="1" applyFont="1" applyFill="1"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4" fontId="5" fillId="0" borderId="10" xfId="0" applyNumberFormat="1" applyFont="1" applyFill="1" applyBorder="1" applyAlignment="1">
      <alignment vertical="center"/>
    </xf>
    <xf numFmtId="49" fontId="5" fillId="0" borderId="13" xfId="0" applyNumberFormat="1" applyFont="1" applyFill="1" applyBorder="1" applyAlignment="1">
      <alignment horizontal="center" vertical="center" wrapText="1" shrinkToFit="1"/>
    </xf>
    <xf numFmtId="49" fontId="5" fillId="0" borderId="14" xfId="0" applyNumberFormat="1" applyFont="1" applyFill="1" applyBorder="1" applyAlignment="1">
      <alignment horizontal="center" vertical="center" wrapText="1" shrinkToFit="1"/>
    </xf>
    <xf numFmtId="49" fontId="5" fillId="0" borderId="12" xfId="0" applyNumberFormat="1" applyFont="1" applyFill="1" applyBorder="1" applyAlignment="1">
      <alignment horizontal="center" vertical="center" wrapText="1" shrinkToFit="1"/>
    </xf>
    <xf numFmtId="49" fontId="5" fillId="33" borderId="13" xfId="0" applyNumberFormat="1" applyFont="1" applyFill="1" applyBorder="1" applyAlignment="1">
      <alignment horizontal="center" vertical="center" wrapText="1" shrinkToFit="1"/>
    </xf>
    <xf numFmtId="49" fontId="5" fillId="33" borderId="14" xfId="0" applyNumberFormat="1" applyFont="1" applyFill="1" applyBorder="1" applyAlignment="1">
      <alignment horizontal="center" vertical="center" wrapText="1" shrinkToFit="1"/>
    </xf>
    <xf numFmtId="49" fontId="5" fillId="33" borderId="12" xfId="0" applyNumberFormat="1" applyFont="1" applyFill="1" applyBorder="1" applyAlignment="1">
      <alignment horizontal="center" vertical="center" wrapText="1" shrinkToFit="1"/>
    </xf>
    <xf numFmtId="0" fontId="6" fillId="33" borderId="0" xfId="0" applyFont="1" applyFill="1" applyAlignment="1">
      <alignment horizontal="center" vertical="center" wrapText="1"/>
    </xf>
    <xf numFmtId="0" fontId="5" fillId="33" borderId="11" xfId="0" applyFont="1" applyFill="1" applyBorder="1" applyAlignment="1">
      <alignment horizontal="right" vertical="center"/>
    </xf>
    <xf numFmtId="4" fontId="2" fillId="33" borderId="13"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4" fontId="2" fillId="0" borderId="13"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66"/>
  <sheetViews>
    <sheetView showGridLines="0" showZeros="0" tabSelected="1" view="pageBreakPreview" zoomScale="85" zoomScaleNormal="85" zoomScaleSheetLayoutView="85" zoomScalePageLayoutView="0" workbookViewId="0" topLeftCell="A1">
      <selection activeCell="A15" sqref="A15"/>
    </sheetView>
  </sheetViews>
  <sheetFormatPr defaultColWidth="9.140625" defaultRowHeight="15"/>
  <cols>
    <col min="1" max="1" width="25.28125" style="11" customWidth="1"/>
    <col min="2" max="2" width="87.57421875" style="11" customWidth="1"/>
    <col min="3" max="4" width="20.140625" style="12" hidden="1" customWidth="1"/>
    <col min="5" max="6" width="19.421875" style="12" customWidth="1"/>
    <col min="7" max="7" width="20.57421875" style="2" hidden="1" customWidth="1"/>
    <col min="8" max="8" width="25.421875" style="2" hidden="1" customWidth="1"/>
    <col min="9" max="9" width="24.140625" style="2" hidden="1" customWidth="1"/>
    <col min="10" max="10" width="21.00390625" style="2" hidden="1" customWidth="1"/>
    <col min="11" max="11" width="24.140625" style="2" hidden="1" customWidth="1"/>
    <col min="12" max="12" width="21.00390625" style="2" hidden="1" customWidth="1"/>
    <col min="13" max="13" width="19.57421875" style="3" customWidth="1"/>
    <col min="14" max="14" width="14.28125" style="3" customWidth="1"/>
    <col min="15" max="15" width="14.140625" style="3" customWidth="1"/>
    <col min="16" max="16" width="20.8515625" style="3" customWidth="1"/>
    <col min="17" max="16384" width="9.140625" style="3" customWidth="1"/>
  </cols>
  <sheetData>
    <row r="1" spans="1:15" ht="20.25" customHeight="1">
      <c r="A1" s="61" t="s">
        <v>715</v>
      </c>
      <c r="B1" s="61"/>
      <c r="C1" s="61"/>
      <c r="D1" s="61"/>
      <c r="E1" s="61"/>
      <c r="F1" s="61"/>
      <c r="G1" s="61"/>
      <c r="H1" s="61"/>
      <c r="I1" s="61"/>
      <c r="J1" s="61"/>
      <c r="K1" s="61"/>
      <c r="L1" s="61"/>
      <c r="M1" s="61"/>
      <c r="N1" s="61"/>
      <c r="O1" s="61"/>
    </row>
    <row r="2" spans="3:15" ht="18.75">
      <c r="C2" s="13"/>
      <c r="D2" s="14"/>
      <c r="E2" s="14"/>
      <c r="F2" s="14"/>
      <c r="G2" s="4"/>
      <c r="H2" s="4"/>
      <c r="I2" s="4"/>
      <c r="J2" s="4"/>
      <c r="K2" s="4"/>
      <c r="L2" s="4" t="s">
        <v>146</v>
      </c>
      <c r="N2" s="62" t="s">
        <v>302</v>
      </c>
      <c r="O2" s="62"/>
    </row>
    <row r="3" spans="1:15" ht="27" customHeight="1">
      <c r="A3" s="55" t="s">
        <v>0</v>
      </c>
      <c r="B3" s="55" t="s">
        <v>1</v>
      </c>
      <c r="C3" s="67" t="s">
        <v>147</v>
      </c>
      <c r="D3" s="67" t="s">
        <v>247</v>
      </c>
      <c r="E3" s="58" t="s">
        <v>714</v>
      </c>
      <c r="F3" s="55" t="s">
        <v>670</v>
      </c>
      <c r="G3" s="63" t="s">
        <v>148</v>
      </c>
      <c r="H3" s="63" t="s">
        <v>247</v>
      </c>
      <c r="I3" s="63" t="s">
        <v>148</v>
      </c>
      <c r="J3" s="63" t="s">
        <v>190</v>
      </c>
      <c r="K3" s="63" t="s">
        <v>247</v>
      </c>
      <c r="L3" s="63" t="s">
        <v>190</v>
      </c>
      <c r="M3" s="58" t="s">
        <v>689</v>
      </c>
      <c r="N3" s="58" t="s">
        <v>643</v>
      </c>
      <c r="O3" s="55" t="s">
        <v>713</v>
      </c>
    </row>
    <row r="4" spans="1:15" ht="30.75" customHeight="1">
      <c r="A4" s="56"/>
      <c r="B4" s="56"/>
      <c r="C4" s="68"/>
      <c r="D4" s="68"/>
      <c r="E4" s="59"/>
      <c r="F4" s="56"/>
      <c r="G4" s="64"/>
      <c r="H4" s="64"/>
      <c r="I4" s="64"/>
      <c r="J4" s="64"/>
      <c r="K4" s="64"/>
      <c r="L4" s="64"/>
      <c r="M4" s="59"/>
      <c r="N4" s="59"/>
      <c r="O4" s="56"/>
    </row>
    <row r="5" spans="1:15" ht="38.25" customHeight="1">
      <c r="A5" s="57"/>
      <c r="B5" s="57"/>
      <c r="C5" s="69"/>
      <c r="D5" s="69"/>
      <c r="E5" s="60"/>
      <c r="F5" s="57"/>
      <c r="G5" s="65"/>
      <c r="H5" s="65"/>
      <c r="I5" s="65"/>
      <c r="J5" s="65"/>
      <c r="K5" s="65"/>
      <c r="L5" s="65"/>
      <c r="M5" s="60"/>
      <c r="N5" s="60"/>
      <c r="O5" s="57"/>
    </row>
    <row r="6" spans="1:14" ht="18.75" customHeight="1" hidden="1">
      <c r="A6" s="15" t="s">
        <v>2</v>
      </c>
      <c r="B6" s="15" t="s">
        <v>3</v>
      </c>
      <c r="C6" s="15">
        <v>3</v>
      </c>
      <c r="D6" s="15">
        <v>4</v>
      </c>
      <c r="E6" s="15"/>
      <c r="F6" s="15">
        <v>5</v>
      </c>
      <c r="G6" s="1">
        <v>6</v>
      </c>
      <c r="H6" s="1">
        <v>7</v>
      </c>
      <c r="I6" s="1">
        <v>8</v>
      </c>
      <c r="J6" s="1">
        <v>9</v>
      </c>
      <c r="K6" s="1">
        <v>10</v>
      </c>
      <c r="L6" s="1">
        <v>11</v>
      </c>
      <c r="M6" s="5"/>
      <c r="N6" s="5"/>
    </row>
    <row r="7" spans="1:16" ht="18.75">
      <c r="A7" s="39" t="s">
        <v>4</v>
      </c>
      <c r="B7" s="20" t="s">
        <v>5</v>
      </c>
      <c r="C7" s="21">
        <f>C8+C18+C28+C39+C47+C54+C98+C116+C134+C145+C155+C158</f>
        <v>20974276378</v>
      </c>
      <c r="D7" s="21">
        <f>F7-C7</f>
        <v>797895280.2200012</v>
      </c>
      <c r="E7" s="21">
        <f>E8+E18+E28+E39+E47+E54+E79+E98+E116+E134+E145+E155+E158+E186</f>
        <v>14216786518.349998</v>
      </c>
      <c r="F7" s="21">
        <f>F8+F18+F28+F39+F47+F54+F98+F116+F134+F145+F155+F158</f>
        <v>21772171658.22</v>
      </c>
      <c r="G7" s="45">
        <f>G8+G18+G28+G39+G47+G54+G98+G116+G134+G145+G155+G158</f>
        <v>16279214360</v>
      </c>
      <c r="H7" s="45">
        <f>I7-G7</f>
        <v>-400000000</v>
      </c>
      <c r="I7" s="45">
        <f>I8+I18+I28+I39+I47+I54+I98+I116+I134+I145+I155+I158</f>
        <v>15879214360</v>
      </c>
      <c r="J7" s="45">
        <f>J8+J18+J28+J39+J47+J54+J98+J116+J134+J145+J155+J158</f>
        <v>17255620090</v>
      </c>
      <c r="K7" s="45">
        <f>L7-J7</f>
        <v>-400000000</v>
      </c>
      <c r="L7" s="45">
        <f>L8+L18+L28+L39+L47+L54+L98+L116+L134+L145+L155+L158</f>
        <v>16855620090</v>
      </c>
      <c r="M7" s="21">
        <f>M8+M18+M28+M39+M47+M54+M79+M98+M116+M134+M145+M155+M158+M186</f>
        <v>16941007430.789999</v>
      </c>
      <c r="N7" s="44">
        <f aca="true" t="shared" si="0" ref="N7:N26">M7/F7*100</f>
        <v>77.81037048912842</v>
      </c>
      <c r="O7" s="44">
        <f>M7/E7*100</f>
        <v>119.16200196805215</v>
      </c>
      <c r="P7" s="9"/>
    </row>
    <row r="8" spans="1:18" ht="18.75">
      <c r="A8" s="39" t="s">
        <v>6</v>
      </c>
      <c r="B8" s="20" t="s">
        <v>7</v>
      </c>
      <c r="C8" s="21">
        <f>C9+C13</f>
        <v>13242119000</v>
      </c>
      <c r="D8" s="21">
        <f>F8-C8</f>
        <v>-381071858</v>
      </c>
      <c r="E8" s="21">
        <f>E9+E13</f>
        <v>8177360255.190001</v>
      </c>
      <c r="F8" s="21">
        <f>F9+F13</f>
        <v>12861047142</v>
      </c>
      <c r="G8" s="45">
        <f>G9+G13</f>
        <v>9298471000</v>
      </c>
      <c r="H8" s="45">
        <f>I8-G8</f>
        <v>0</v>
      </c>
      <c r="I8" s="45">
        <f>I9+I13</f>
        <v>9298471000</v>
      </c>
      <c r="J8" s="45">
        <f>J9+J13</f>
        <v>10179540000</v>
      </c>
      <c r="K8" s="45">
        <f>L8-J8</f>
        <v>0</v>
      </c>
      <c r="L8" s="45">
        <f>L9+L13</f>
        <v>10179540000</v>
      </c>
      <c r="M8" s="21">
        <f>M9+M13</f>
        <v>9914898949.010002</v>
      </c>
      <c r="N8" s="44">
        <f t="shared" si="0"/>
        <v>77.09247030617877</v>
      </c>
      <c r="O8" s="44">
        <f aca="true" t="shared" si="1" ref="O8:O71">M8/E8*100</f>
        <v>121.2481612598298</v>
      </c>
      <c r="P8" s="2"/>
      <c r="R8" s="7"/>
    </row>
    <row r="9" spans="1:16" ht="18.75">
      <c r="A9" s="40" t="s">
        <v>8</v>
      </c>
      <c r="B9" s="22" t="s">
        <v>9</v>
      </c>
      <c r="C9" s="23">
        <v>4687860000</v>
      </c>
      <c r="D9" s="23">
        <f>F9-C9</f>
        <v>-79353858</v>
      </c>
      <c r="E9" s="23">
        <f>E10</f>
        <v>2637289708.4900002</v>
      </c>
      <c r="F9" s="23">
        <f>F10</f>
        <v>4608506142</v>
      </c>
      <c r="G9" s="23">
        <f aca="true" t="shared" si="2" ref="G9:M9">G10</f>
        <v>0</v>
      </c>
      <c r="H9" s="23">
        <f t="shared" si="2"/>
        <v>0</v>
      </c>
      <c r="I9" s="23">
        <f t="shared" si="2"/>
        <v>0</v>
      </c>
      <c r="J9" s="23">
        <f t="shared" si="2"/>
        <v>0</v>
      </c>
      <c r="K9" s="23">
        <f t="shared" si="2"/>
        <v>0</v>
      </c>
      <c r="L9" s="23">
        <f t="shared" si="2"/>
        <v>0</v>
      </c>
      <c r="M9" s="23">
        <f t="shared" si="2"/>
        <v>4039866336.55</v>
      </c>
      <c r="N9" s="43">
        <f t="shared" si="0"/>
        <v>87.66108174908015</v>
      </c>
      <c r="O9" s="43">
        <f t="shared" si="1"/>
        <v>153.18250109363433</v>
      </c>
      <c r="P9" s="2"/>
    </row>
    <row r="10" spans="1:16" s="10" customFormat="1" ht="33.75" customHeight="1">
      <c r="A10" s="40" t="s">
        <v>609</v>
      </c>
      <c r="B10" s="19" t="s">
        <v>610</v>
      </c>
      <c r="C10" s="23"/>
      <c r="D10" s="23"/>
      <c r="E10" s="23">
        <f>E11+E12</f>
        <v>2637289708.4900002</v>
      </c>
      <c r="F10" s="23">
        <f>F11+F12</f>
        <v>4608506142</v>
      </c>
      <c r="G10" s="23">
        <f aca="true" t="shared" si="3" ref="G10:M10">G11+G12</f>
        <v>0</v>
      </c>
      <c r="H10" s="23">
        <f t="shared" si="3"/>
        <v>0</v>
      </c>
      <c r="I10" s="23">
        <f t="shared" si="3"/>
        <v>0</v>
      </c>
      <c r="J10" s="23">
        <f t="shared" si="3"/>
        <v>0</v>
      </c>
      <c r="K10" s="23">
        <f t="shared" si="3"/>
        <v>0</v>
      </c>
      <c r="L10" s="23">
        <f t="shared" si="3"/>
        <v>0</v>
      </c>
      <c r="M10" s="23">
        <f t="shared" si="3"/>
        <v>4039866336.55</v>
      </c>
      <c r="N10" s="43">
        <f t="shared" si="0"/>
        <v>87.66108174908015</v>
      </c>
      <c r="O10" s="43">
        <f t="shared" si="1"/>
        <v>153.18250109363433</v>
      </c>
      <c r="P10" s="2"/>
    </row>
    <row r="11" spans="1:16" s="10" customFormat="1" ht="33" customHeight="1">
      <c r="A11" s="40" t="s">
        <v>305</v>
      </c>
      <c r="B11" s="22" t="s">
        <v>306</v>
      </c>
      <c r="C11" s="23"/>
      <c r="D11" s="23"/>
      <c r="E11" s="23">
        <v>2108414334.17</v>
      </c>
      <c r="F11" s="23">
        <v>3368265142</v>
      </c>
      <c r="G11" s="46"/>
      <c r="H11" s="46"/>
      <c r="I11" s="46"/>
      <c r="J11" s="46"/>
      <c r="K11" s="46"/>
      <c r="L11" s="46"/>
      <c r="M11" s="23">
        <v>3258613924.69</v>
      </c>
      <c r="N11" s="43">
        <f t="shared" si="0"/>
        <v>96.74457880578571</v>
      </c>
      <c r="O11" s="43">
        <f t="shared" si="1"/>
        <v>154.5528254043477</v>
      </c>
      <c r="P11" s="2"/>
    </row>
    <row r="12" spans="1:16" s="10" customFormat="1" ht="33.75" customHeight="1">
      <c r="A12" s="40" t="s">
        <v>303</v>
      </c>
      <c r="B12" s="22" t="s">
        <v>304</v>
      </c>
      <c r="C12" s="23"/>
      <c r="D12" s="23"/>
      <c r="E12" s="23">
        <v>528875374.32</v>
      </c>
      <c r="F12" s="23">
        <v>1240241000</v>
      </c>
      <c r="G12" s="46"/>
      <c r="H12" s="46"/>
      <c r="I12" s="46"/>
      <c r="J12" s="46"/>
      <c r="K12" s="46"/>
      <c r="L12" s="46"/>
      <c r="M12" s="23">
        <v>781252411.86</v>
      </c>
      <c r="N12" s="43">
        <f t="shared" si="0"/>
        <v>62.991983966019504</v>
      </c>
      <c r="O12" s="43">
        <f t="shared" si="1"/>
        <v>147.71956680049493</v>
      </c>
      <c r="P12" s="2"/>
    </row>
    <row r="13" spans="1:16" ht="18.75">
      <c r="A13" s="40" t="s">
        <v>10</v>
      </c>
      <c r="B13" s="22" t="s">
        <v>11</v>
      </c>
      <c r="C13" s="23">
        <f>8539643000+14616000</f>
        <v>8554259000</v>
      </c>
      <c r="D13" s="23">
        <f>F13-C13</f>
        <v>-301718000</v>
      </c>
      <c r="E13" s="23">
        <f>E14+E15+E16+E17</f>
        <v>5540070546.700001</v>
      </c>
      <c r="F13" s="23">
        <f>F14+F15+F16+F17</f>
        <v>8252541000</v>
      </c>
      <c r="G13" s="46">
        <v>9298471000</v>
      </c>
      <c r="H13" s="46">
        <f>I13-G13</f>
        <v>0</v>
      </c>
      <c r="I13" s="46">
        <f>9298471000</f>
        <v>9298471000</v>
      </c>
      <c r="J13" s="46">
        <v>10179540000</v>
      </c>
      <c r="K13" s="46">
        <f>L13-J13</f>
        <v>0</v>
      </c>
      <c r="L13" s="46">
        <f>10179540000</f>
        <v>10179540000</v>
      </c>
      <c r="M13" s="23">
        <f>M14+M15+M16+M17</f>
        <v>5875032612.460001</v>
      </c>
      <c r="N13" s="43">
        <f t="shared" si="0"/>
        <v>71.19058981300427</v>
      </c>
      <c r="O13" s="43">
        <f t="shared" si="1"/>
        <v>106.04616968207243</v>
      </c>
      <c r="P13" s="2"/>
    </row>
    <row r="14" spans="1:16" s="10" customFormat="1" ht="63">
      <c r="A14" s="18" t="s">
        <v>307</v>
      </c>
      <c r="B14" s="19" t="s">
        <v>308</v>
      </c>
      <c r="C14" s="23"/>
      <c r="D14" s="23"/>
      <c r="E14" s="23">
        <v>5380744520.76</v>
      </c>
      <c r="F14" s="23">
        <v>8023470000</v>
      </c>
      <c r="G14" s="46"/>
      <c r="H14" s="46"/>
      <c r="I14" s="46"/>
      <c r="J14" s="46"/>
      <c r="K14" s="46"/>
      <c r="L14" s="46"/>
      <c r="M14" s="23">
        <v>5714872880.43</v>
      </c>
      <c r="N14" s="43">
        <f t="shared" si="0"/>
        <v>71.22694894391081</v>
      </c>
      <c r="O14" s="43">
        <f t="shared" si="1"/>
        <v>106.20970496519331</v>
      </c>
      <c r="P14" s="2"/>
    </row>
    <row r="15" spans="1:16" s="10" customFormat="1" ht="94.5">
      <c r="A15" s="18" t="s">
        <v>309</v>
      </c>
      <c r="B15" s="19" t="s">
        <v>310</v>
      </c>
      <c r="C15" s="23"/>
      <c r="D15" s="23"/>
      <c r="E15" s="23">
        <v>68038819.25</v>
      </c>
      <c r="F15" s="23">
        <v>106651000</v>
      </c>
      <c r="G15" s="46"/>
      <c r="H15" s="46"/>
      <c r="I15" s="46"/>
      <c r="J15" s="46"/>
      <c r="K15" s="46"/>
      <c r="L15" s="46"/>
      <c r="M15" s="23">
        <v>67038536.81</v>
      </c>
      <c r="N15" s="43">
        <f t="shared" si="0"/>
        <v>62.857860507637064</v>
      </c>
      <c r="O15" s="43">
        <f t="shared" si="1"/>
        <v>98.52983568641221</v>
      </c>
      <c r="P15" s="2"/>
    </row>
    <row r="16" spans="1:16" s="10" customFormat="1" ht="33" customHeight="1">
      <c r="A16" s="18" t="s">
        <v>311</v>
      </c>
      <c r="B16" s="19" t="s">
        <v>644</v>
      </c>
      <c r="C16" s="23"/>
      <c r="D16" s="23"/>
      <c r="E16" s="23">
        <v>52025036.85</v>
      </c>
      <c r="F16" s="23">
        <v>73836000</v>
      </c>
      <c r="G16" s="46"/>
      <c r="H16" s="46"/>
      <c r="I16" s="46"/>
      <c r="J16" s="46"/>
      <c r="K16" s="46"/>
      <c r="L16" s="46"/>
      <c r="M16" s="23">
        <v>44259583.22</v>
      </c>
      <c r="N16" s="43">
        <f t="shared" si="0"/>
        <v>59.943094452570556</v>
      </c>
      <c r="O16" s="43">
        <f t="shared" si="1"/>
        <v>85.07362204780446</v>
      </c>
      <c r="P16" s="2"/>
    </row>
    <row r="17" spans="1:16" s="10" customFormat="1" ht="65.25" customHeight="1">
      <c r="A17" s="18" t="s">
        <v>312</v>
      </c>
      <c r="B17" s="19" t="s">
        <v>313</v>
      </c>
      <c r="C17" s="23"/>
      <c r="D17" s="23"/>
      <c r="E17" s="23">
        <v>39262169.84</v>
      </c>
      <c r="F17" s="23">
        <v>48584000</v>
      </c>
      <c r="G17" s="46"/>
      <c r="H17" s="46"/>
      <c r="I17" s="46"/>
      <c r="J17" s="46"/>
      <c r="K17" s="46"/>
      <c r="L17" s="46"/>
      <c r="M17" s="23">
        <v>48861612</v>
      </c>
      <c r="N17" s="43">
        <f t="shared" si="0"/>
        <v>100.57140622427137</v>
      </c>
      <c r="O17" s="43">
        <f t="shared" si="1"/>
        <v>124.44959664511501</v>
      </c>
      <c r="P17" s="2"/>
    </row>
    <row r="18" spans="1:15" ht="31.5">
      <c r="A18" s="39" t="s">
        <v>12</v>
      </c>
      <c r="B18" s="20" t="s">
        <v>13</v>
      </c>
      <c r="C18" s="21">
        <f>C20+C21+C22+C23+C24+C25</f>
        <v>2219400000</v>
      </c>
      <c r="D18" s="21">
        <f>F18-C18</f>
        <v>1351181464</v>
      </c>
      <c r="E18" s="21">
        <f>E19</f>
        <v>2103898568.3500001</v>
      </c>
      <c r="F18" s="21">
        <f>F19</f>
        <v>3570581464</v>
      </c>
      <c r="G18" s="21">
        <f aca="true" t="shared" si="4" ref="G18:M18">G19</f>
        <v>2369271000</v>
      </c>
      <c r="H18" s="21">
        <f t="shared" si="4"/>
        <v>0</v>
      </c>
      <c r="I18" s="21">
        <f t="shared" si="4"/>
        <v>2369271000</v>
      </c>
      <c r="J18" s="21">
        <f t="shared" si="4"/>
        <v>1977036000</v>
      </c>
      <c r="K18" s="21">
        <f t="shared" si="4"/>
        <v>0</v>
      </c>
      <c r="L18" s="21">
        <f t="shared" si="4"/>
        <v>1977036000</v>
      </c>
      <c r="M18" s="21">
        <f t="shared" si="4"/>
        <v>2933952793.22</v>
      </c>
      <c r="N18" s="44">
        <f t="shared" si="0"/>
        <v>82.17016815891922</v>
      </c>
      <c r="O18" s="44">
        <f t="shared" si="1"/>
        <v>139.45314842440226</v>
      </c>
    </row>
    <row r="19" spans="1:15" s="10" customFormat="1" ht="31.5">
      <c r="A19" s="40" t="s">
        <v>611</v>
      </c>
      <c r="B19" s="19" t="s">
        <v>612</v>
      </c>
      <c r="C19" s="21"/>
      <c r="D19" s="21"/>
      <c r="E19" s="23">
        <f>E20+E21+E22+E23+E24+E25+E26+E27</f>
        <v>2103898568.3500001</v>
      </c>
      <c r="F19" s="23">
        <f>F20+F21+F22+F23+F24+F25+F26</f>
        <v>3570581464</v>
      </c>
      <c r="G19" s="23">
        <f aca="true" t="shared" si="5" ref="G19:M19">G20+G21+G22+G23+G24+G25+G26</f>
        <v>2369271000</v>
      </c>
      <c r="H19" s="23">
        <f t="shared" si="5"/>
        <v>0</v>
      </c>
      <c r="I19" s="23">
        <f t="shared" si="5"/>
        <v>2369271000</v>
      </c>
      <c r="J19" s="23">
        <f t="shared" si="5"/>
        <v>1977036000</v>
      </c>
      <c r="K19" s="23">
        <f t="shared" si="5"/>
        <v>0</v>
      </c>
      <c r="L19" s="23">
        <f t="shared" si="5"/>
        <v>1977036000</v>
      </c>
      <c r="M19" s="23">
        <f t="shared" si="5"/>
        <v>2933952793.22</v>
      </c>
      <c r="N19" s="43">
        <f t="shared" si="0"/>
        <v>82.17016815891922</v>
      </c>
      <c r="O19" s="43">
        <f t="shared" si="1"/>
        <v>139.45314842440226</v>
      </c>
    </row>
    <row r="20" spans="1:15" ht="18.75">
      <c r="A20" s="40" t="s">
        <v>14</v>
      </c>
      <c r="B20" s="22" t="s">
        <v>15</v>
      </c>
      <c r="C20" s="23">
        <v>538263000</v>
      </c>
      <c r="D20" s="23">
        <f aca="true" t="shared" si="6" ref="D20:D25">F20-C20</f>
        <v>96017000</v>
      </c>
      <c r="E20" s="23">
        <v>493923277.18</v>
      </c>
      <c r="F20" s="23">
        <v>634280000</v>
      </c>
      <c r="G20" s="46">
        <v>598270000</v>
      </c>
      <c r="H20" s="45">
        <f aca="true" t="shared" si="7" ref="H20:H25">I20-G20</f>
        <v>0</v>
      </c>
      <c r="I20" s="46">
        <v>598270000</v>
      </c>
      <c r="J20" s="46">
        <v>587863000</v>
      </c>
      <c r="K20" s="46">
        <f aca="true" t="shared" si="8" ref="K20:K25">L20-J20</f>
        <v>0</v>
      </c>
      <c r="L20" s="46">
        <v>587863000</v>
      </c>
      <c r="M20" s="23">
        <v>509409109.97</v>
      </c>
      <c r="N20" s="43">
        <f t="shared" si="0"/>
        <v>80.3129706076181</v>
      </c>
      <c r="O20" s="43">
        <f t="shared" si="1"/>
        <v>103.13527090247996</v>
      </c>
    </row>
    <row r="21" spans="1:15" ht="98.25" customHeight="1">
      <c r="A21" s="40" t="s">
        <v>16</v>
      </c>
      <c r="B21" s="22" t="s">
        <v>205</v>
      </c>
      <c r="C21" s="23">
        <v>225600000</v>
      </c>
      <c r="D21" s="23">
        <f t="shared" si="6"/>
        <v>31428964</v>
      </c>
      <c r="E21" s="23">
        <v>171219306</v>
      </c>
      <c r="F21" s="23">
        <v>257028964</v>
      </c>
      <c r="G21" s="46">
        <v>227600000</v>
      </c>
      <c r="H21" s="45">
        <f t="shared" si="7"/>
        <v>0</v>
      </c>
      <c r="I21" s="46">
        <v>227600000</v>
      </c>
      <c r="J21" s="46">
        <v>230120000</v>
      </c>
      <c r="K21" s="46">
        <f t="shared" si="8"/>
        <v>0</v>
      </c>
      <c r="L21" s="46">
        <v>230120000</v>
      </c>
      <c r="M21" s="23">
        <v>253058228.8</v>
      </c>
      <c r="N21" s="43">
        <f t="shared" si="0"/>
        <v>98.45514095446458</v>
      </c>
      <c r="O21" s="43">
        <f t="shared" si="1"/>
        <v>147.79771902591406</v>
      </c>
    </row>
    <row r="22" spans="1:15" ht="31.5">
      <c r="A22" s="40" t="s">
        <v>161</v>
      </c>
      <c r="B22" s="22" t="s">
        <v>150</v>
      </c>
      <c r="C22" s="23">
        <v>2640000</v>
      </c>
      <c r="D22" s="23">
        <f t="shared" si="6"/>
        <v>10410000</v>
      </c>
      <c r="E22" s="23">
        <v>6460100</v>
      </c>
      <c r="F22" s="23">
        <v>13050000</v>
      </c>
      <c r="G22" s="46">
        <v>3330000</v>
      </c>
      <c r="H22" s="45">
        <f t="shared" si="7"/>
        <v>0</v>
      </c>
      <c r="I22" s="46">
        <v>3330000</v>
      </c>
      <c r="J22" s="46">
        <v>4000000</v>
      </c>
      <c r="K22" s="46">
        <f t="shared" si="8"/>
        <v>0</v>
      </c>
      <c r="L22" s="46">
        <v>4000000</v>
      </c>
      <c r="M22" s="23">
        <v>18185736</v>
      </c>
      <c r="N22" s="43">
        <f t="shared" si="0"/>
        <v>139.3542988505747</v>
      </c>
      <c r="O22" s="43">
        <f t="shared" si="1"/>
        <v>281.5085834584604</v>
      </c>
    </row>
    <row r="23" spans="1:15" ht="50.25" customHeight="1">
      <c r="A23" s="40" t="s">
        <v>162</v>
      </c>
      <c r="B23" s="22" t="s">
        <v>165</v>
      </c>
      <c r="C23" s="23">
        <f>394565000+133906000</f>
        <v>528471000</v>
      </c>
      <c r="D23" s="23">
        <f t="shared" si="6"/>
        <v>385869000</v>
      </c>
      <c r="E23" s="23">
        <v>492043198.01</v>
      </c>
      <c r="F23" s="23">
        <v>914340000</v>
      </c>
      <c r="G23" s="46">
        <f>488977000+71202000</f>
        <v>560179000</v>
      </c>
      <c r="H23" s="45">
        <f t="shared" si="7"/>
        <v>0</v>
      </c>
      <c r="I23" s="46">
        <f>488977000+71202000</f>
        <v>560179000</v>
      </c>
      <c r="J23" s="46">
        <f>457193000-37059000</f>
        <v>420134000</v>
      </c>
      <c r="K23" s="46">
        <f t="shared" si="8"/>
        <v>0</v>
      </c>
      <c r="L23" s="46">
        <f>457193000-37059000</f>
        <v>420134000</v>
      </c>
      <c r="M23" s="23">
        <v>723741854.47</v>
      </c>
      <c r="N23" s="43">
        <f t="shared" si="0"/>
        <v>79.15456553032789</v>
      </c>
      <c r="O23" s="43">
        <f t="shared" si="1"/>
        <v>147.08908839652145</v>
      </c>
    </row>
    <row r="24" spans="1:15" ht="68.25" customHeight="1">
      <c r="A24" s="40" t="s">
        <v>163</v>
      </c>
      <c r="B24" s="22" t="s">
        <v>166</v>
      </c>
      <c r="C24" s="23">
        <f>13811000+1932000</f>
        <v>15743000</v>
      </c>
      <c r="D24" s="23">
        <f t="shared" si="6"/>
        <v>-2635000</v>
      </c>
      <c r="E24" s="23">
        <v>13362316.26</v>
      </c>
      <c r="F24" s="23">
        <v>13108000</v>
      </c>
      <c r="G24" s="46">
        <f>15280000+1408000</f>
        <v>16688000</v>
      </c>
      <c r="H24" s="45">
        <f t="shared" si="7"/>
        <v>0</v>
      </c>
      <c r="I24" s="46">
        <f>15280000+1408000</f>
        <v>16688000</v>
      </c>
      <c r="J24" s="46">
        <f>14210000-1694000</f>
        <v>12516000</v>
      </c>
      <c r="K24" s="46">
        <f t="shared" si="8"/>
        <v>0</v>
      </c>
      <c r="L24" s="46">
        <f>14210000-1694000</f>
        <v>12516000</v>
      </c>
      <c r="M24" s="23">
        <v>11535049.71</v>
      </c>
      <c r="N24" s="43">
        <f t="shared" si="0"/>
        <v>88.00007407689961</v>
      </c>
      <c r="O24" s="43">
        <f t="shared" si="1"/>
        <v>86.32522599790646</v>
      </c>
    </row>
    <row r="25" spans="1:15" ht="63">
      <c r="A25" s="40" t="s">
        <v>164</v>
      </c>
      <c r="B25" s="22" t="s">
        <v>195</v>
      </c>
      <c r="C25" s="23">
        <f>801965000+106718000</f>
        <v>908683000</v>
      </c>
      <c r="D25" s="23">
        <f t="shared" si="6"/>
        <v>970091500</v>
      </c>
      <c r="E25" s="23">
        <v>987179947.58</v>
      </c>
      <c r="F25" s="23">
        <v>1878774500</v>
      </c>
      <c r="G25" s="46">
        <f>1008512000-45308000</f>
        <v>963204000</v>
      </c>
      <c r="H25" s="45">
        <f t="shared" si="7"/>
        <v>0</v>
      </c>
      <c r="I25" s="46">
        <f>1008512000-45308000</f>
        <v>963204000</v>
      </c>
      <c r="J25" s="46">
        <f>736214000-13811000</f>
        <v>722403000</v>
      </c>
      <c r="K25" s="46">
        <f t="shared" si="8"/>
        <v>0</v>
      </c>
      <c r="L25" s="46">
        <f>736214000-13811000</f>
        <v>722403000</v>
      </c>
      <c r="M25" s="23">
        <v>1517959917.53</v>
      </c>
      <c r="N25" s="43">
        <f t="shared" si="0"/>
        <v>80.79521611188571</v>
      </c>
      <c r="O25" s="43">
        <f t="shared" si="1"/>
        <v>153.76729655532088</v>
      </c>
    </row>
    <row r="26" spans="1:15" s="10" customFormat="1" ht="63">
      <c r="A26" s="18" t="s">
        <v>314</v>
      </c>
      <c r="B26" s="19" t="s">
        <v>315</v>
      </c>
      <c r="C26" s="23"/>
      <c r="D26" s="23"/>
      <c r="E26" s="23">
        <v>-58885098.19</v>
      </c>
      <c r="F26" s="23">
        <v>-140000000</v>
      </c>
      <c r="G26" s="46"/>
      <c r="H26" s="45"/>
      <c r="I26" s="46"/>
      <c r="J26" s="46"/>
      <c r="K26" s="46"/>
      <c r="L26" s="46"/>
      <c r="M26" s="23">
        <v>-99937103.26</v>
      </c>
      <c r="N26" s="43">
        <f t="shared" si="0"/>
        <v>71.3836451857143</v>
      </c>
      <c r="O26" s="43">
        <f t="shared" si="1"/>
        <v>169.71543961350065</v>
      </c>
    </row>
    <row r="27" spans="1:15" s="53" customFormat="1" ht="78.75">
      <c r="A27" s="18" t="s">
        <v>716</v>
      </c>
      <c r="B27" s="19" t="s">
        <v>717</v>
      </c>
      <c r="C27" s="23"/>
      <c r="D27" s="23"/>
      <c r="E27" s="23">
        <v>-1404478.49</v>
      </c>
      <c r="F27" s="33" t="s">
        <v>332</v>
      </c>
      <c r="G27" s="33" t="s">
        <v>332</v>
      </c>
      <c r="H27" s="33" t="s">
        <v>332</v>
      </c>
      <c r="I27" s="33" t="s">
        <v>332</v>
      </c>
      <c r="J27" s="33" t="s">
        <v>332</v>
      </c>
      <c r="K27" s="33" t="s">
        <v>332</v>
      </c>
      <c r="L27" s="33" t="s">
        <v>332</v>
      </c>
      <c r="M27" s="33" t="s">
        <v>332</v>
      </c>
      <c r="N27" s="43"/>
      <c r="O27" s="43">
        <f t="shared" si="1"/>
        <v>0</v>
      </c>
    </row>
    <row r="28" spans="1:15" ht="18.75">
      <c r="A28" s="39" t="s">
        <v>151</v>
      </c>
      <c r="B28" s="20" t="s">
        <v>152</v>
      </c>
      <c r="C28" s="21">
        <f>C29</f>
        <v>1293711000</v>
      </c>
      <c r="D28" s="23">
        <f>F28-C28</f>
        <v>142722000</v>
      </c>
      <c r="E28" s="21">
        <f>E29+E37</f>
        <v>1026722999.77</v>
      </c>
      <c r="F28" s="21">
        <f>F29+F37</f>
        <v>1436433000</v>
      </c>
      <c r="G28" s="21">
        <f aca="true" t="shared" si="9" ref="G28:M28">G29+G37</f>
        <v>0</v>
      </c>
      <c r="H28" s="21">
        <f t="shared" si="9"/>
        <v>0</v>
      </c>
      <c r="I28" s="21">
        <f t="shared" si="9"/>
        <v>0</v>
      </c>
      <c r="J28" s="21">
        <f t="shared" si="9"/>
        <v>0</v>
      </c>
      <c r="K28" s="21">
        <f t="shared" si="9"/>
        <v>0</v>
      </c>
      <c r="L28" s="21">
        <f t="shared" si="9"/>
        <v>0</v>
      </c>
      <c r="M28" s="21">
        <f t="shared" si="9"/>
        <v>1139475354.0700002</v>
      </c>
      <c r="N28" s="44">
        <f>M28/F28*100</f>
        <v>79.32673184687347</v>
      </c>
      <c r="O28" s="44">
        <f t="shared" si="1"/>
        <v>110.9817696034138</v>
      </c>
    </row>
    <row r="29" spans="1:15" ht="19.5" customHeight="1">
      <c r="A29" s="40" t="s">
        <v>153</v>
      </c>
      <c r="B29" s="24" t="s">
        <v>154</v>
      </c>
      <c r="C29" s="23">
        <f>1275209000+18502000</f>
        <v>1293711000</v>
      </c>
      <c r="D29" s="23">
        <f>F29-C29</f>
        <v>142522000</v>
      </c>
      <c r="E29" s="23">
        <f>E30+E33+E36</f>
        <v>1026360522.97</v>
      </c>
      <c r="F29" s="23">
        <f>F30+F33+F36</f>
        <v>1436233000</v>
      </c>
      <c r="G29" s="23">
        <f aca="true" t="shared" si="10" ref="G29:M29">G30+G33+G36</f>
        <v>0</v>
      </c>
      <c r="H29" s="23">
        <f t="shared" si="10"/>
        <v>0</v>
      </c>
      <c r="I29" s="23">
        <f t="shared" si="10"/>
        <v>0</v>
      </c>
      <c r="J29" s="23">
        <f t="shared" si="10"/>
        <v>0</v>
      </c>
      <c r="K29" s="23">
        <f t="shared" si="10"/>
        <v>0</v>
      </c>
      <c r="L29" s="23">
        <f t="shared" si="10"/>
        <v>0</v>
      </c>
      <c r="M29" s="23">
        <f t="shared" si="10"/>
        <v>1139269705.8600001</v>
      </c>
      <c r="N29" s="43">
        <f>M29/F29*100</f>
        <v>79.32345976314429</v>
      </c>
      <c r="O29" s="43">
        <f t="shared" si="1"/>
        <v>111.00092807187016</v>
      </c>
    </row>
    <row r="30" spans="1:15" s="10" customFormat="1" ht="31.5">
      <c r="A30" s="18" t="s">
        <v>316</v>
      </c>
      <c r="B30" s="29" t="s">
        <v>317</v>
      </c>
      <c r="C30" s="23"/>
      <c r="D30" s="23"/>
      <c r="E30" s="23">
        <f>E31+E32</f>
        <v>684505472.0200001</v>
      </c>
      <c r="F30" s="23">
        <f>F31</f>
        <v>1001153000</v>
      </c>
      <c r="G30" s="23">
        <f aca="true" t="shared" si="11" ref="G30:L30">G31</f>
        <v>0</v>
      </c>
      <c r="H30" s="23">
        <f t="shared" si="11"/>
        <v>0</v>
      </c>
      <c r="I30" s="23">
        <f t="shared" si="11"/>
        <v>0</v>
      </c>
      <c r="J30" s="23">
        <f t="shared" si="11"/>
        <v>0</v>
      </c>
      <c r="K30" s="23">
        <f t="shared" si="11"/>
        <v>0</v>
      </c>
      <c r="L30" s="23">
        <f t="shared" si="11"/>
        <v>0</v>
      </c>
      <c r="M30" s="23">
        <f>M31+M32</f>
        <v>767979981.1600001</v>
      </c>
      <c r="N30" s="43">
        <f>M30/F30*100</f>
        <v>76.70955200254109</v>
      </c>
      <c r="O30" s="43">
        <f t="shared" si="1"/>
        <v>112.19486367196798</v>
      </c>
    </row>
    <row r="31" spans="1:15" s="10" customFormat="1" ht="31.5">
      <c r="A31" s="18" t="s">
        <v>318</v>
      </c>
      <c r="B31" s="29" t="s">
        <v>317</v>
      </c>
      <c r="C31" s="23"/>
      <c r="D31" s="23"/>
      <c r="E31" s="23">
        <v>684745759.33</v>
      </c>
      <c r="F31" s="23">
        <v>1001153000</v>
      </c>
      <c r="G31" s="46"/>
      <c r="H31" s="45"/>
      <c r="I31" s="46"/>
      <c r="J31" s="46"/>
      <c r="K31" s="46"/>
      <c r="L31" s="46"/>
      <c r="M31" s="23">
        <v>767662207.09</v>
      </c>
      <c r="N31" s="43">
        <f>M31/F31*100</f>
        <v>76.67781119269482</v>
      </c>
      <c r="O31" s="43">
        <f t="shared" si="1"/>
        <v>112.10908525247835</v>
      </c>
    </row>
    <row r="32" spans="1:15" s="10" customFormat="1" ht="33.75" customHeight="1">
      <c r="A32" s="18" t="s">
        <v>319</v>
      </c>
      <c r="B32" s="30" t="s">
        <v>320</v>
      </c>
      <c r="C32" s="23"/>
      <c r="D32" s="23"/>
      <c r="E32" s="23">
        <v>-240287.31</v>
      </c>
      <c r="F32" s="33" t="s">
        <v>332</v>
      </c>
      <c r="G32" s="46"/>
      <c r="H32" s="45"/>
      <c r="I32" s="46"/>
      <c r="J32" s="46"/>
      <c r="K32" s="46"/>
      <c r="L32" s="46"/>
      <c r="M32" s="23">
        <v>317774.07</v>
      </c>
      <c r="N32" s="43"/>
      <c r="O32" s="43"/>
    </row>
    <row r="33" spans="1:15" s="10" customFormat="1" ht="31.5">
      <c r="A33" s="18" t="s">
        <v>321</v>
      </c>
      <c r="B33" s="31" t="s">
        <v>322</v>
      </c>
      <c r="C33" s="23"/>
      <c r="D33" s="23"/>
      <c r="E33" s="23">
        <f>E34+E35</f>
        <v>268502089.51</v>
      </c>
      <c r="F33" s="23">
        <f>F34+F35</f>
        <v>317105000</v>
      </c>
      <c r="G33" s="23">
        <f aca="true" t="shared" si="12" ref="G33:M33">G34+G35</f>
        <v>0</v>
      </c>
      <c r="H33" s="23">
        <f t="shared" si="12"/>
        <v>0</v>
      </c>
      <c r="I33" s="23">
        <f t="shared" si="12"/>
        <v>0</v>
      </c>
      <c r="J33" s="23">
        <f t="shared" si="12"/>
        <v>0</v>
      </c>
      <c r="K33" s="23">
        <f t="shared" si="12"/>
        <v>0</v>
      </c>
      <c r="L33" s="23">
        <f t="shared" si="12"/>
        <v>0</v>
      </c>
      <c r="M33" s="23">
        <f t="shared" si="12"/>
        <v>290754701.31</v>
      </c>
      <c r="N33" s="43">
        <f>M33/F33*100</f>
        <v>91.6903553428675</v>
      </c>
      <c r="O33" s="43">
        <f t="shared" si="1"/>
        <v>108.28768663983573</v>
      </c>
    </row>
    <row r="34" spans="1:15" s="10" customFormat="1" ht="31.5">
      <c r="A34" s="18" t="s">
        <v>323</v>
      </c>
      <c r="B34" s="31" t="s">
        <v>322</v>
      </c>
      <c r="C34" s="23"/>
      <c r="D34" s="23"/>
      <c r="E34" s="23">
        <v>268340115.18</v>
      </c>
      <c r="F34" s="23">
        <v>317105000</v>
      </c>
      <c r="G34" s="46"/>
      <c r="H34" s="45"/>
      <c r="I34" s="46"/>
      <c r="J34" s="46"/>
      <c r="K34" s="46"/>
      <c r="L34" s="46"/>
      <c r="M34" s="23">
        <v>290353751.69</v>
      </c>
      <c r="N34" s="43">
        <f>M34/F34*100</f>
        <v>91.56391469387111</v>
      </c>
      <c r="O34" s="43">
        <f t="shared" si="1"/>
        <v>108.2036323548693</v>
      </c>
    </row>
    <row r="35" spans="1:15" s="10" customFormat="1" ht="47.25">
      <c r="A35" s="18" t="s">
        <v>324</v>
      </c>
      <c r="B35" s="31" t="s">
        <v>325</v>
      </c>
      <c r="C35" s="23"/>
      <c r="D35" s="23"/>
      <c r="E35" s="23">
        <v>161974.33</v>
      </c>
      <c r="F35" s="33" t="s">
        <v>332</v>
      </c>
      <c r="G35" s="46"/>
      <c r="H35" s="45"/>
      <c r="I35" s="46"/>
      <c r="J35" s="46"/>
      <c r="K35" s="46"/>
      <c r="L35" s="46"/>
      <c r="M35" s="23">
        <v>400949.62</v>
      </c>
      <c r="N35" s="43"/>
      <c r="O35" s="43">
        <f t="shared" si="1"/>
        <v>247.53898966583162</v>
      </c>
    </row>
    <row r="36" spans="1:15" s="10" customFormat="1" ht="18" customHeight="1">
      <c r="A36" s="18" t="s">
        <v>326</v>
      </c>
      <c r="B36" s="32" t="s">
        <v>327</v>
      </c>
      <c r="C36" s="23"/>
      <c r="D36" s="23"/>
      <c r="E36" s="23">
        <v>73352961.44</v>
      </c>
      <c r="F36" s="23">
        <v>117975000</v>
      </c>
      <c r="G36" s="46"/>
      <c r="H36" s="45"/>
      <c r="I36" s="46"/>
      <c r="J36" s="46"/>
      <c r="K36" s="46"/>
      <c r="L36" s="46"/>
      <c r="M36" s="23">
        <v>80535023.39</v>
      </c>
      <c r="N36" s="43">
        <f aca="true" t="shared" si="13" ref="N36:N52">M36/F36*100</f>
        <v>68.26448263615173</v>
      </c>
      <c r="O36" s="43">
        <f t="shared" si="1"/>
        <v>109.79110019419551</v>
      </c>
    </row>
    <row r="37" spans="1:15" s="10" customFormat="1" ht="18.75">
      <c r="A37" s="18" t="s">
        <v>328</v>
      </c>
      <c r="B37" s="32" t="s">
        <v>329</v>
      </c>
      <c r="C37" s="23"/>
      <c r="D37" s="23"/>
      <c r="E37" s="23">
        <f>E38</f>
        <v>362476.8</v>
      </c>
      <c r="F37" s="23">
        <f>F38</f>
        <v>200000</v>
      </c>
      <c r="G37" s="46"/>
      <c r="H37" s="45"/>
      <c r="I37" s="46"/>
      <c r="J37" s="46"/>
      <c r="K37" s="46"/>
      <c r="L37" s="46"/>
      <c r="M37" s="23">
        <f>M38</f>
        <v>205648.21</v>
      </c>
      <c r="N37" s="43">
        <f t="shared" si="13"/>
        <v>102.82410499999999</v>
      </c>
      <c r="O37" s="43">
        <f t="shared" si="1"/>
        <v>56.734171676642475</v>
      </c>
    </row>
    <row r="38" spans="1:15" s="10" customFormat="1" ht="31.5">
      <c r="A38" s="18" t="s">
        <v>330</v>
      </c>
      <c r="B38" s="32" t="s">
        <v>331</v>
      </c>
      <c r="C38" s="23"/>
      <c r="D38" s="23"/>
      <c r="E38" s="23">
        <v>362476.8</v>
      </c>
      <c r="F38" s="23">
        <v>200000</v>
      </c>
      <c r="G38" s="46"/>
      <c r="H38" s="45"/>
      <c r="I38" s="46"/>
      <c r="J38" s="46"/>
      <c r="K38" s="46"/>
      <c r="L38" s="46"/>
      <c r="M38" s="23">
        <v>205648.21</v>
      </c>
      <c r="N38" s="43">
        <f t="shared" si="13"/>
        <v>102.82410499999999</v>
      </c>
      <c r="O38" s="43">
        <f t="shared" si="1"/>
        <v>56.734171676642475</v>
      </c>
    </row>
    <row r="39" spans="1:15" ht="18.75" customHeight="1">
      <c r="A39" s="39" t="s">
        <v>17</v>
      </c>
      <c r="B39" s="20" t="s">
        <v>18</v>
      </c>
      <c r="C39" s="21">
        <f>C40+C43+C46</f>
        <v>3427446000</v>
      </c>
      <c r="D39" s="21">
        <f>F39-C39</f>
        <v>-178134980.7800002</v>
      </c>
      <c r="E39" s="21">
        <f>E40+E43+E46</f>
        <v>2200606340.9400005</v>
      </c>
      <c r="F39" s="21">
        <f>F40+F43+F46</f>
        <v>3249311019.22</v>
      </c>
      <c r="G39" s="45">
        <f>G40+G43+G46</f>
        <v>3845122000</v>
      </c>
      <c r="H39" s="45">
        <f>I39-G39</f>
        <v>-400000000</v>
      </c>
      <c r="I39" s="45">
        <f>I40+I43+I46</f>
        <v>3445122000</v>
      </c>
      <c r="J39" s="45">
        <f>J40+J43+J46</f>
        <v>4270858000</v>
      </c>
      <c r="K39" s="45">
        <f>L39-J39</f>
        <v>-400000000</v>
      </c>
      <c r="L39" s="45">
        <f>L40+L43+L46</f>
        <v>3870858000</v>
      </c>
      <c r="M39" s="21">
        <f>M40+M43+M46</f>
        <v>2351768308.7</v>
      </c>
      <c r="N39" s="44">
        <f t="shared" si="13"/>
        <v>72.37744539654884</v>
      </c>
      <c r="O39" s="44">
        <f t="shared" si="1"/>
        <v>106.86910534373129</v>
      </c>
    </row>
    <row r="40" spans="1:15" ht="18.75">
      <c r="A40" s="40" t="s">
        <v>19</v>
      </c>
      <c r="B40" s="22" t="s">
        <v>20</v>
      </c>
      <c r="C40" s="23">
        <v>2677856000</v>
      </c>
      <c r="D40" s="23">
        <f>F40-C40</f>
        <v>-207228980.7800002</v>
      </c>
      <c r="E40" s="23">
        <f>E41+E42</f>
        <v>1615811780.2600002</v>
      </c>
      <c r="F40" s="23">
        <f>F41+F42</f>
        <v>2470627019.22</v>
      </c>
      <c r="G40" s="46">
        <v>3026893000</v>
      </c>
      <c r="H40" s="46">
        <v>-400000000</v>
      </c>
      <c r="I40" s="46">
        <f>3026893000-400000000</f>
        <v>2626893000</v>
      </c>
      <c r="J40" s="46">
        <v>3420390000</v>
      </c>
      <c r="K40" s="46">
        <v>-400000000</v>
      </c>
      <c r="L40" s="46">
        <f>3420390000-400000000</f>
        <v>3020390000</v>
      </c>
      <c r="M40" s="23">
        <f>M41+M42</f>
        <v>2048866893.8</v>
      </c>
      <c r="N40" s="43">
        <f t="shared" si="13"/>
        <v>82.92902481277189</v>
      </c>
      <c r="O40" s="43">
        <f t="shared" si="1"/>
        <v>126.80108653931939</v>
      </c>
    </row>
    <row r="41" spans="1:15" s="10" customFormat="1" ht="31.5">
      <c r="A41" s="18" t="s">
        <v>335</v>
      </c>
      <c r="B41" s="19" t="s">
        <v>333</v>
      </c>
      <c r="C41" s="23"/>
      <c r="D41" s="23"/>
      <c r="E41" s="23">
        <v>1586389077.13</v>
      </c>
      <c r="F41" s="23">
        <v>2441207019.22</v>
      </c>
      <c r="G41" s="46"/>
      <c r="H41" s="46"/>
      <c r="I41" s="46"/>
      <c r="J41" s="46"/>
      <c r="K41" s="46"/>
      <c r="L41" s="46"/>
      <c r="M41" s="23">
        <v>2014414872.6</v>
      </c>
      <c r="N41" s="43">
        <f t="shared" si="13"/>
        <v>82.51716698912468</v>
      </c>
      <c r="O41" s="43">
        <f t="shared" si="1"/>
        <v>126.98113606810495</v>
      </c>
    </row>
    <row r="42" spans="1:15" s="10" customFormat="1" ht="31.5">
      <c r="A42" s="18" t="s">
        <v>336</v>
      </c>
      <c r="B42" s="19" t="s">
        <v>334</v>
      </c>
      <c r="C42" s="23"/>
      <c r="D42" s="23"/>
      <c r="E42" s="23">
        <v>29422703.13</v>
      </c>
      <c r="F42" s="23">
        <v>29420000</v>
      </c>
      <c r="G42" s="46"/>
      <c r="H42" s="46"/>
      <c r="I42" s="46"/>
      <c r="J42" s="46"/>
      <c r="K42" s="46"/>
      <c r="L42" s="46"/>
      <c r="M42" s="23">
        <v>34452021.2</v>
      </c>
      <c r="N42" s="43">
        <f t="shared" si="13"/>
        <v>117.10408293677771</v>
      </c>
      <c r="O42" s="43">
        <f t="shared" si="1"/>
        <v>117.0933243209459</v>
      </c>
    </row>
    <row r="43" spans="1:15" ht="18.75">
      <c r="A43" s="40" t="s">
        <v>21</v>
      </c>
      <c r="B43" s="22" t="s">
        <v>22</v>
      </c>
      <c r="C43" s="23">
        <v>746170000</v>
      </c>
      <c r="D43" s="21">
        <f>F43-C43</f>
        <v>25714000</v>
      </c>
      <c r="E43" s="23">
        <f>E44+E45</f>
        <v>580563183.22</v>
      </c>
      <c r="F43" s="23">
        <f>F44+F45</f>
        <v>771884000</v>
      </c>
      <c r="G43" s="46">
        <v>814809000</v>
      </c>
      <c r="H43" s="45">
        <f>I43-G43</f>
        <v>0</v>
      </c>
      <c r="I43" s="46">
        <v>814809000</v>
      </c>
      <c r="J43" s="46">
        <v>847048000</v>
      </c>
      <c r="K43" s="46">
        <f>L43-J43</f>
        <v>0</v>
      </c>
      <c r="L43" s="46">
        <v>847048000</v>
      </c>
      <c r="M43" s="23">
        <f>M44+M45</f>
        <v>296756235.11</v>
      </c>
      <c r="N43" s="43">
        <f t="shared" si="13"/>
        <v>38.445703643293555</v>
      </c>
      <c r="O43" s="43">
        <f t="shared" si="1"/>
        <v>51.11523494550403</v>
      </c>
    </row>
    <row r="44" spans="1:15" s="10" customFormat="1" ht="18.75">
      <c r="A44" s="18" t="s">
        <v>337</v>
      </c>
      <c r="B44" s="19" t="s">
        <v>338</v>
      </c>
      <c r="C44" s="23"/>
      <c r="D44" s="21"/>
      <c r="E44" s="23">
        <v>161130468.96</v>
      </c>
      <c r="F44" s="23">
        <v>213146000</v>
      </c>
      <c r="G44" s="46"/>
      <c r="H44" s="45"/>
      <c r="I44" s="46"/>
      <c r="J44" s="46"/>
      <c r="K44" s="46"/>
      <c r="L44" s="46"/>
      <c r="M44" s="23">
        <v>155100883.16</v>
      </c>
      <c r="N44" s="43">
        <f t="shared" si="13"/>
        <v>72.76743788764509</v>
      </c>
      <c r="O44" s="43">
        <f t="shared" si="1"/>
        <v>96.25794808460662</v>
      </c>
    </row>
    <row r="45" spans="1:15" s="10" customFormat="1" ht="18.75">
      <c r="A45" s="18" t="s">
        <v>339</v>
      </c>
      <c r="B45" s="19" t="s">
        <v>340</v>
      </c>
      <c r="C45" s="23"/>
      <c r="D45" s="21"/>
      <c r="E45" s="23">
        <v>419432714.26</v>
      </c>
      <c r="F45" s="23">
        <v>558738000</v>
      </c>
      <c r="G45" s="46"/>
      <c r="H45" s="45"/>
      <c r="I45" s="46"/>
      <c r="J45" s="46"/>
      <c r="K45" s="46"/>
      <c r="L45" s="46"/>
      <c r="M45" s="23">
        <v>141655351.95</v>
      </c>
      <c r="N45" s="43">
        <f t="shared" si="13"/>
        <v>25.352732756676648</v>
      </c>
      <c r="O45" s="43">
        <f t="shared" si="1"/>
        <v>33.77308138682525</v>
      </c>
    </row>
    <row r="46" spans="1:15" ht="18.75">
      <c r="A46" s="40" t="s">
        <v>138</v>
      </c>
      <c r="B46" s="22" t="s">
        <v>137</v>
      </c>
      <c r="C46" s="23">
        <v>3420000</v>
      </c>
      <c r="D46" s="21">
        <f>F46-C46</f>
        <v>3380000</v>
      </c>
      <c r="E46" s="23">
        <v>4231377.46</v>
      </c>
      <c r="F46" s="23">
        <v>6800000</v>
      </c>
      <c r="G46" s="46">
        <v>3420000</v>
      </c>
      <c r="H46" s="45">
        <f>I46-G46</f>
        <v>0</v>
      </c>
      <c r="I46" s="46">
        <v>3420000</v>
      </c>
      <c r="J46" s="46">
        <v>3420000</v>
      </c>
      <c r="K46" s="46">
        <f>L46-J46</f>
        <v>0</v>
      </c>
      <c r="L46" s="46">
        <v>3420000</v>
      </c>
      <c r="M46" s="23">
        <v>6145179.79</v>
      </c>
      <c r="N46" s="43">
        <f t="shared" si="13"/>
        <v>90.37029102941176</v>
      </c>
      <c r="O46" s="43">
        <f t="shared" si="1"/>
        <v>145.22882555601646</v>
      </c>
    </row>
    <row r="47" spans="1:15" ht="31.5">
      <c r="A47" s="39" t="s">
        <v>23</v>
      </c>
      <c r="B47" s="20" t="s">
        <v>24</v>
      </c>
      <c r="C47" s="21">
        <f>C48+C51</f>
        <v>24786000</v>
      </c>
      <c r="D47" s="21">
        <f>F47-C47</f>
        <v>-4663000</v>
      </c>
      <c r="E47" s="21">
        <f>E48+E51</f>
        <v>15082828.86</v>
      </c>
      <c r="F47" s="21">
        <f>F48+F51</f>
        <v>20123000</v>
      </c>
      <c r="G47" s="45">
        <f>G48+G51</f>
        <v>25773000</v>
      </c>
      <c r="H47" s="45">
        <f>I47-G47</f>
        <v>0</v>
      </c>
      <c r="I47" s="45">
        <f>I48+I51</f>
        <v>25773000</v>
      </c>
      <c r="J47" s="45">
        <f>J48+J51</f>
        <v>26742000</v>
      </c>
      <c r="K47" s="45">
        <f>L47-J47</f>
        <v>0</v>
      </c>
      <c r="L47" s="45">
        <f>L48+L51</f>
        <v>26742000</v>
      </c>
      <c r="M47" s="21">
        <f>M48+M51</f>
        <v>13670678.479999999</v>
      </c>
      <c r="N47" s="44">
        <f t="shared" si="13"/>
        <v>67.93558853053719</v>
      </c>
      <c r="O47" s="44">
        <f t="shared" si="1"/>
        <v>90.63736389832643</v>
      </c>
    </row>
    <row r="48" spans="1:15" ht="18.75">
      <c r="A48" s="40" t="s">
        <v>25</v>
      </c>
      <c r="B48" s="22" t="s">
        <v>26</v>
      </c>
      <c r="C48" s="23">
        <v>24063000</v>
      </c>
      <c r="D48" s="21">
        <f>F48-C48</f>
        <v>-4428000</v>
      </c>
      <c r="E48" s="23">
        <f>E49+E50</f>
        <v>14558975.86</v>
      </c>
      <c r="F48" s="23">
        <f>F49+F50</f>
        <v>19635000</v>
      </c>
      <c r="G48" s="46">
        <v>25050000</v>
      </c>
      <c r="H48" s="45">
        <f>I48-G48</f>
        <v>0</v>
      </c>
      <c r="I48" s="46">
        <v>25050000</v>
      </c>
      <c r="J48" s="46">
        <v>26002000</v>
      </c>
      <c r="K48" s="46">
        <f>L48-J48</f>
        <v>0</v>
      </c>
      <c r="L48" s="46">
        <v>26002000</v>
      </c>
      <c r="M48" s="23">
        <f>M49+M50</f>
        <v>13178381.879999999</v>
      </c>
      <c r="N48" s="43">
        <f t="shared" si="13"/>
        <v>67.11679083269671</v>
      </c>
      <c r="O48" s="43">
        <f t="shared" si="1"/>
        <v>90.51723147784654</v>
      </c>
    </row>
    <row r="49" spans="1:15" s="10" customFormat="1" ht="18.75">
      <c r="A49" s="18" t="s">
        <v>341</v>
      </c>
      <c r="B49" s="19" t="s">
        <v>342</v>
      </c>
      <c r="C49" s="23"/>
      <c r="D49" s="21"/>
      <c r="E49" s="23">
        <v>5703207.59</v>
      </c>
      <c r="F49" s="23">
        <v>9865000</v>
      </c>
      <c r="G49" s="46"/>
      <c r="H49" s="45"/>
      <c r="I49" s="46"/>
      <c r="J49" s="46"/>
      <c r="K49" s="46"/>
      <c r="L49" s="46"/>
      <c r="M49" s="23">
        <v>5117976.03</v>
      </c>
      <c r="N49" s="43">
        <f t="shared" si="13"/>
        <v>51.88014221996959</v>
      </c>
      <c r="O49" s="43">
        <f t="shared" si="1"/>
        <v>89.73855412476755</v>
      </c>
    </row>
    <row r="50" spans="1:15" s="10" customFormat="1" ht="31.5">
      <c r="A50" s="18" t="s">
        <v>343</v>
      </c>
      <c r="B50" s="19" t="s">
        <v>344</v>
      </c>
      <c r="C50" s="23"/>
      <c r="D50" s="21"/>
      <c r="E50" s="23">
        <v>8855768.27</v>
      </c>
      <c r="F50" s="23">
        <v>9770000</v>
      </c>
      <c r="G50" s="46"/>
      <c r="H50" s="45"/>
      <c r="I50" s="46"/>
      <c r="J50" s="46"/>
      <c r="K50" s="46"/>
      <c r="L50" s="46"/>
      <c r="M50" s="23">
        <v>8060405.85</v>
      </c>
      <c r="N50" s="43">
        <f t="shared" si="13"/>
        <v>82.50159518935517</v>
      </c>
      <c r="O50" s="43">
        <f t="shared" si="1"/>
        <v>91.0187078551458</v>
      </c>
    </row>
    <row r="51" spans="1:15" ht="31.5">
      <c r="A51" s="40" t="s">
        <v>27</v>
      </c>
      <c r="B51" s="22" t="s">
        <v>28</v>
      </c>
      <c r="C51" s="23">
        <v>723000</v>
      </c>
      <c r="D51" s="21">
        <f>F51-C51</f>
        <v>-235000</v>
      </c>
      <c r="E51" s="23">
        <f>E52+E53</f>
        <v>523853</v>
      </c>
      <c r="F51" s="23">
        <f>F52</f>
        <v>488000</v>
      </c>
      <c r="G51" s="46">
        <v>723000</v>
      </c>
      <c r="H51" s="45">
        <f>I51-G51</f>
        <v>0</v>
      </c>
      <c r="I51" s="46">
        <v>723000</v>
      </c>
      <c r="J51" s="46">
        <v>740000</v>
      </c>
      <c r="K51" s="46">
        <f>L51-J51</f>
        <v>0</v>
      </c>
      <c r="L51" s="46">
        <v>740000</v>
      </c>
      <c r="M51" s="23">
        <f>M52+M53</f>
        <v>492296.60000000003</v>
      </c>
      <c r="N51" s="43">
        <f t="shared" si="13"/>
        <v>100.88045081967213</v>
      </c>
      <c r="O51" s="43">
        <f t="shared" si="1"/>
        <v>93.97609634763951</v>
      </c>
    </row>
    <row r="52" spans="1:15" s="10" customFormat="1" ht="18.75">
      <c r="A52" s="18" t="s">
        <v>345</v>
      </c>
      <c r="B52" s="19" t="s">
        <v>346</v>
      </c>
      <c r="C52" s="23"/>
      <c r="D52" s="21"/>
      <c r="E52" s="23">
        <v>523852.2</v>
      </c>
      <c r="F52" s="23">
        <v>488000</v>
      </c>
      <c r="G52" s="46"/>
      <c r="H52" s="45"/>
      <c r="I52" s="46"/>
      <c r="J52" s="46"/>
      <c r="K52" s="46"/>
      <c r="L52" s="46"/>
      <c r="M52" s="23">
        <v>492294.2</v>
      </c>
      <c r="N52" s="43">
        <f t="shared" si="13"/>
        <v>100.87995901639344</v>
      </c>
      <c r="O52" s="43">
        <f t="shared" si="1"/>
        <v>93.97578171858399</v>
      </c>
    </row>
    <row r="53" spans="1:15" s="10" customFormat="1" ht="31.5">
      <c r="A53" s="18" t="s">
        <v>618</v>
      </c>
      <c r="B53" s="19" t="s">
        <v>619</v>
      </c>
      <c r="C53" s="23"/>
      <c r="D53" s="21"/>
      <c r="E53" s="23">
        <v>0.8</v>
      </c>
      <c r="F53" s="33" t="s">
        <v>332</v>
      </c>
      <c r="G53" s="46"/>
      <c r="H53" s="45"/>
      <c r="I53" s="46"/>
      <c r="J53" s="46"/>
      <c r="K53" s="46"/>
      <c r="L53" s="46"/>
      <c r="M53" s="23">
        <v>2.4</v>
      </c>
      <c r="N53" s="43"/>
      <c r="O53" s="43">
        <f t="shared" si="1"/>
        <v>299.99999999999994</v>
      </c>
    </row>
    <row r="54" spans="1:15" ht="19.5" customHeight="1">
      <c r="A54" s="39" t="s">
        <v>29</v>
      </c>
      <c r="B54" s="20" t="s">
        <v>30</v>
      </c>
      <c r="C54" s="21">
        <f>C55+C57+C58+C59+C61+C62+C63+C64+C66+C69+C71+C75+C76+C77+C78</f>
        <v>82324000</v>
      </c>
      <c r="D54" s="21">
        <f>F54-C54</f>
        <v>4828650</v>
      </c>
      <c r="E54" s="21">
        <f aca="true" t="shared" si="14" ref="E54:L54">E55+E56</f>
        <v>61828102.38</v>
      </c>
      <c r="F54" s="21">
        <f t="shared" si="14"/>
        <v>87152650</v>
      </c>
      <c r="G54" s="21">
        <f t="shared" si="14"/>
        <v>81754000</v>
      </c>
      <c r="H54" s="21">
        <f t="shared" si="14"/>
        <v>0</v>
      </c>
      <c r="I54" s="21">
        <f t="shared" si="14"/>
        <v>81754000</v>
      </c>
      <c r="J54" s="21">
        <f t="shared" si="14"/>
        <v>82023000</v>
      </c>
      <c r="K54" s="21">
        <f t="shared" si="14"/>
        <v>0</v>
      </c>
      <c r="L54" s="21">
        <f t="shared" si="14"/>
        <v>82023000</v>
      </c>
      <c r="M54" s="21">
        <f>M55+M56</f>
        <v>87611012.08999999</v>
      </c>
      <c r="N54" s="44">
        <f aca="true" t="shared" si="15" ref="N54:N66">M54/F54*100</f>
        <v>100.52593018112472</v>
      </c>
      <c r="O54" s="44">
        <f t="shared" si="1"/>
        <v>141.70095590438206</v>
      </c>
    </row>
    <row r="55" spans="1:15" ht="63">
      <c r="A55" s="40" t="s">
        <v>198</v>
      </c>
      <c r="B55" s="22" t="s">
        <v>206</v>
      </c>
      <c r="C55" s="23">
        <v>356000</v>
      </c>
      <c r="D55" s="21">
        <f>F55-C55</f>
        <v>-306150</v>
      </c>
      <c r="E55" s="23">
        <v>8905</v>
      </c>
      <c r="F55" s="23">
        <v>49850</v>
      </c>
      <c r="G55" s="46">
        <v>349000</v>
      </c>
      <c r="H55" s="45">
        <f>I55-G55</f>
        <v>0</v>
      </c>
      <c r="I55" s="46">
        <v>349000</v>
      </c>
      <c r="J55" s="46">
        <v>345000</v>
      </c>
      <c r="K55" s="46">
        <f>L55-J55</f>
        <v>0</v>
      </c>
      <c r="L55" s="46">
        <v>345000</v>
      </c>
      <c r="M55" s="23">
        <v>151000</v>
      </c>
      <c r="N55" s="43">
        <f t="shared" si="15"/>
        <v>302.90872617853563</v>
      </c>
      <c r="O55" s="43">
        <f t="shared" si="1"/>
        <v>1695.6765861875351</v>
      </c>
    </row>
    <row r="56" spans="1:15" s="10" customFormat="1" ht="31.5">
      <c r="A56" s="18" t="s">
        <v>347</v>
      </c>
      <c r="B56" s="19" t="s">
        <v>348</v>
      </c>
      <c r="C56" s="23"/>
      <c r="D56" s="21"/>
      <c r="E56" s="23">
        <f>E57+E58+E59+E61+E62+E63+E64+E65+E67+E68+E70+E72+E74+E75+E76+E77+E78</f>
        <v>61819197.38</v>
      </c>
      <c r="F56" s="23">
        <f aca="true" t="shared" si="16" ref="F56:L56">F57+F58+F59+F61+F62+F63+F64+F65+F68+F70+F72+F74+F75+F76+F77+F78</f>
        <v>87102800</v>
      </c>
      <c r="G56" s="23">
        <f t="shared" si="16"/>
        <v>81405000</v>
      </c>
      <c r="H56" s="23">
        <f t="shared" si="16"/>
        <v>0</v>
      </c>
      <c r="I56" s="23">
        <f t="shared" si="16"/>
        <v>81405000</v>
      </c>
      <c r="J56" s="23">
        <f t="shared" si="16"/>
        <v>81678000</v>
      </c>
      <c r="K56" s="23">
        <f t="shared" si="16"/>
        <v>0</v>
      </c>
      <c r="L56" s="23">
        <f t="shared" si="16"/>
        <v>81678000</v>
      </c>
      <c r="M56" s="23">
        <f>M57+M58+M59+M61+M62+M63+M64+M65+M68+M70+M72+M74+M75+M76+M77+M78</f>
        <v>87460012.08999999</v>
      </c>
      <c r="N56" s="43">
        <f t="shared" si="15"/>
        <v>100.4101040265066</v>
      </c>
      <c r="O56" s="43">
        <f t="shared" si="1"/>
        <v>141.4771071070156</v>
      </c>
    </row>
    <row r="57" spans="1:15" ht="68.25" customHeight="1">
      <c r="A57" s="40" t="s">
        <v>199</v>
      </c>
      <c r="B57" s="22" t="s">
        <v>200</v>
      </c>
      <c r="C57" s="23">
        <v>625000</v>
      </c>
      <c r="D57" s="21">
        <f>F57-C57</f>
        <v>-405000</v>
      </c>
      <c r="E57" s="23">
        <v>169385.66</v>
      </c>
      <c r="F57" s="23">
        <v>220000</v>
      </c>
      <c r="G57" s="46">
        <v>626000</v>
      </c>
      <c r="H57" s="45">
        <f>I57-G57</f>
        <v>0</v>
      </c>
      <c r="I57" s="46">
        <v>626000</v>
      </c>
      <c r="J57" s="46">
        <v>702000</v>
      </c>
      <c r="K57" s="46">
        <f>L57-J57</f>
        <v>0</v>
      </c>
      <c r="L57" s="46">
        <v>702000</v>
      </c>
      <c r="M57" s="23">
        <v>223855.79</v>
      </c>
      <c r="N57" s="43">
        <f t="shared" si="15"/>
        <v>101.75263181818181</v>
      </c>
      <c r="O57" s="43">
        <f t="shared" si="1"/>
        <v>132.1574624439873</v>
      </c>
    </row>
    <row r="58" spans="1:15" ht="33.75" customHeight="1">
      <c r="A58" s="40" t="s">
        <v>201</v>
      </c>
      <c r="B58" s="22" t="s">
        <v>207</v>
      </c>
      <c r="C58" s="23">
        <v>8257000</v>
      </c>
      <c r="D58" s="21">
        <f>F58-C58</f>
        <v>18743000</v>
      </c>
      <c r="E58" s="23">
        <v>11318757.72</v>
      </c>
      <c r="F58" s="23">
        <v>27000000</v>
      </c>
      <c r="G58" s="46">
        <v>9307000</v>
      </c>
      <c r="H58" s="45">
        <f>I58-G58</f>
        <v>0</v>
      </c>
      <c r="I58" s="46">
        <v>9307000</v>
      </c>
      <c r="J58" s="46">
        <v>9376000</v>
      </c>
      <c r="K58" s="46">
        <f>L58-J58</f>
        <v>0</v>
      </c>
      <c r="L58" s="46">
        <v>9376000</v>
      </c>
      <c r="M58" s="23">
        <v>42013212.15</v>
      </c>
      <c r="N58" s="43">
        <f t="shared" si="15"/>
        <v>155.60448944444445</v>
      </c>
      <c r="O58" s="43">
        <f t="shared" si="1"/>
        <v>371.18218438198</v>
      </c>
    </row>
    <row r="59" spans="1:15" ht="51.75" customHeight="1">
      <c r="A59" s="40" t="s">
        <v>35</v>
      </c>
      <c r="B59" s="22" t="s">
        <v>36</v>
      </c>
      <c r="C59" s="23">
        <v>52961000</v>
      </c>
      <c r="D59" s="21">
        <f>F59-C59</f>
        <v>-9311000</v>
      </c>
      <c r="E59" s="23">
        <f>E60</f>
        <v>30184717</v>
      </c>
      <c r="F59" s="23">
        <f>F60</f>
        <v>43650000</v>
      </c>
      <c r="G59" s="46">
        <v>54937000</v>
      </c>
      <c r="H59" s="45">
        <f>I59-G59</f>
        <v>0</v>
      </c>
      <c r="I59" s="46">
        <v>54937000</v>
      </c>
      <c r="J59" s="46">
        <v>54937000</v>
      </c>
      <c r="K59" s="46">
        <f>L59-J59</f>
        <v>0</v>
      </c>
      <c r="L59" s="46">
        <v>54937000</v>
      </c>
      <c r="M59" s="23">
        <f>M60</f>
        <v>30896700</v>
      </c>
      <c r="N59" s="43">
        <f t="shared" si="15"/>
        <v>70.78281786941581</v>
      </c>
      <c r="O59" s="43">
        <f t="shared" si="1"/>
        <v>102.35875327239279</v>
      </c>
    </row>
    <row r="60" spans="1:15" s="10" customFormat="1" ht="66.75" customHeight="1">
      <c r="A60" s="18" t="s">
        <v>349</v>
      </c>
      <c r="B60" s="19" t="s">
        <v>350</v>
      </c>
      <c r="C60" s="23"/>
      <c r="D60" s="21"/>
      <c r="E60" s="23">
        <v>30184717</v>
      </c>
      <c r="F60" s="23">
        <v>43650000</v>
      </c>
      <c r="G60" s="46"/>
      <c r="H60" s="45"/>
      <c r="I60" s="46"/>
      <c r="J60" s="46"/>
      <c r="K60" s="46"/>
      <c r="L60" s="46"/>
      <c r="M60" s="23">
        <v>30896700</v>
      </c>
      <c r="N60" s="43">
        <f t="shared" si="15"/>
        <v>70.78281786941581</v>
      </c>
      <c r="O60" s="43">
        <f t="shared" si="1"/>
        <v>102.35875327239279</v>
      </c>
    </row>
    <row r="61" spans="1:15" ht="31.5">
      <c r="A61" s="40" t="s">
        <v>202</v>
      </c>
      <c r="B61" s="22" t="s">
        <v>203</v>
      </c>
      <c r="C61" s="23">
        <v>1542000</v>
      </c>
      <c r="D61" s="21">
        <f>F61-C61</f>
        <v>-1142000</v>
      </c>
      <c r="E61" s="23">
        <v>138335</v>
      </c>
      <c r="F61" s="23">
        <v>400000</v>
      </c>
      <c r="G61" s="46">
        <v>1758000</v>
      </c>
      <c r="H61" s="45">
        <f>I61-G61</f>
        <v>0</v>
      </c>
      <c r="I61" s="46">
        <v>1758000</v>
      </c>
      <c r="J61" s="46">
        <v>1897000</v>
      </c>
      <c r="K61" s="46">
        <f>L61-J61</f>
        <v>0</v>
      </c>
      <c r="L61" s="46">
        <v>1897000</v>
      </c>
      <c r="M61" s="23">
        <v>510161.96</v>
      </c>
      <c r="N61" s="43">
        <f t="shared" si="15"/>
        <v>127.54049</v>
      </c>
      <c r="O61" s="43">
        <f t="shared" si="1"/>
        <v>368.7873350923483</v>
      </c>
    </row>
    <row r="62" spans="1:15" ht="63">
      <c r="A62" s="40" t="s">
        <v>31</v>
      </c>
      <c r="B62" s="22" t="s">
        <v>32</v>
      </c>
      <c r="C62" s="23">
        <v>168000</v>
      </c>
      <c r="D62" s="21">
        <f>F62-C62</f>
        <v>1000</v>
      </c>
      <c r="E62" s="23">
        <v>120400</v>
      </c>
      <c r="F62" s="23">
        <v>169000</v>
      </c>
      <c r="G62" s="46">
        <v>169000</v>
      </c>
      <c r="H62" s="45">
        <f>I62-G62</f>
        <v>0</v>
      </c>
      <c r="I62" s="46">
        <v>169000</v>
      </c>
      <c r="J62" s="46">
        <v>170000</v>
      </c>
      <c r="K62" s="46">
        <f>L62-J62</f>
        <v>0</v>
      </c>
      <c r="L62" s="46">
        <v>170000</v>
      </c>
      <c r="M62" s="23">
        <v>89600</v>
      </c>
      <c r="N62" s="43">
        <f t="shared" si="15"/>
        <v>53.01775147928994</v>
      </c>
      <c r="O62" s="43">
        <f t="shared" si="1"/>
        <v>74.4186046511628</v>
      </c>
    </row>
    <row r="63" spans="1:15" ht="33.75" customHeight="1">
      <c r="A63" s="40" t="s">
        <v>139</v>
      </c>
      <c r="B63" s="22" t="s">
        <v>149</v>
      </c>
      <c r="C63" s="23">
        <v>77000</v>
      </c>
      <c r="D63" s="21">
        <f>F63-C63</f>
        <v>84000</v>
      </c>
      <c r="E63" s="23">
        <v>208028</v>
      </c>
      <c r="F63" s="23">
        <v>161000</v>
      </c>
      <c r="G63" s="46">
        <v>62000</v>
      </c>
      <c r="H63" s="45">
        <f>I63-G63</f>
        <v>0</v>
      </c>
      <c r="I63" s="46">
        <v>62000</v>
      </c>
      <c r="J63" s="46">
        <v>63000</v>
      </c>
      <c r="K63" s="46">
        <f>L63-J63</f>
        <v>0</v>
      </c>
      <c r="L63" s="46">
        <v>63000</v>
      </c>
      <c r="M63" s="23">
        <v>150750</v>
      </c>
      <c r="N63" s="43">
        <f t="shared" si="15"/>
        <v>93.63354037267081</v>
      </c>
      <c r="O63" s="43">
        <f t="shared" si="1"/>
        <v>72.46620647220567</v>
      </c>
    </row>
    <row r="64" spans="1:15" ht="64.5" customHeight="1">
      <c r="A64" s="40" t="s">
        <v>33</v>
      </c>
      <c r="B64" s="22" t="s">
        <v>34</v>
      </c>
      <c r="C64" s="23">
        <v>245000</v>
      </c>
      <c r="D64" s="21">
        <f>F64-C64</f>
        <v>-108000</v>
      </c>
      <c r="E64" s="23">
        <v>86050</v>
      </c>
      <c r="F64" s="23">
        <v>137000</v>
      </c>
      <c r="G64" s="46">
        <v>244000</v>
      </c>
      <c r="H64" s="45">
        <f>I64-G64</f>
        <v>0</v>
      </c>
      <c r="I64" s="46">
        <v>244000</v>
      </c>
      <c r="J64" s="46">
        <v>244000</v>
      </c>
      <c r="K64" s="46">
        <f>L64-J64</f>
        <v>0</v>
      </c>
      <c r="L64" s="46">
        <v>244000</v>
      </c>
      <c r="M64" s="23">
        <v>57850</v>
      </c>
      <c r="N64" s="43">
        <f t="shared" si="15"/>
        <v>42.22627737226277</v>
      </c>
      <c r="O64" s="43">
        <f t="shared" si="1"/>
        <v>67.22835560720512</v>
      </c>
    </row>
    <row r="65" spans="1:15" s="10" customFormat="1" ht="63">
      <c r="A65" s="18" t="s">
        <v>351</v>
      </c>
      <c r="B65" s="19" t="s">
        <v>352</v>
      </c>
      <c r="C65" s="23"/>
      <c r="D65" s="21"/>
      <c r="E65" s="23">
        <f>E66</f>
        <v>11800924</v>
      </c>
      <c r="F65" s="23">
        <f>F66</f>
        <v>13150000</v>
      </c>
      <c r="G65" s="23">
        <f aca="true" t="shared" si="17" ref="G65:M65">G66</f>
        <v>13200000</v>
      </c>
      <c r="H65" s="23">
        <f t="shared" si="17"/>
        <v>0</v>
      </c>
      <c r="I65" s="23">
        <f t="shared" si="17"/>
        <v>13200000</v>
      </c>
      <c r="J65" s="23">
        <f t="shared" si="17"/>
        <v>13250000</v>
      </c>
      <c r="K65" s="23">
        <f t="shared" si="17"/>
        <v>0</v>
      </c>
      <c r="L65" s="23">
        <f t="shared" si="17"/>
        <v>13250000</v>
      </c>
      <c r="M65" s="23">
        <f t="shared" si="17"/>
        <v>11590825</v>
      </c>
      <c r="N65" s="43">
        <f t="shared" si="15"/>
        <v>88.14315589353612</v>
      </c>
      <c r="O65" s="43">
        <f t="shared" si="1"/>
        <v>98.21963941128678</v>
      </c>
    </row>
    <row r="66" spans="1:15" ht="147.75" customHeight="1">
      <c r="A66" s="40" t="s">
        <v>37</v>
      </c>
      <c r="B66" s="22" t="s">
        <v>230</v>
      </c>
      <c r="C66" s="23">
        <v>13130000</v>
      </c>
      <c r="D66" s="21">
        <f>F66-C66</f>
        <v>20000</v>
      </c>
      <c r="E66" s="23">
        <v>11800924</v>
      </c>
      <c r="F66" s="23">
        <v>13150000</v>
      </c>
      <c r="G66" s="46">
        <v>13200000</v>
      </c>
      <c r="H66" s="45">
        <f>I66-G66</f>
        <v>0</v>
      </c>
      <c r="I66" s="46">
        <v>13200000</v>
      </c>
      <c r="J66" s="46">
        <v>13250000</v>
      </c>
      <c r="K66" s="46">
        <f>L66-J66</f>
        <v>0</v>
      </c>
      <c r="L66" s="46">
        <v>13250000</v>
      </c>
      <c r="M66" s="23">
        <v>11590825</v>
      </c>
      <c r="N66" s="43">
        <f t="shared" si="15"/>
        <v>88.14315589353612</v>
      </c>
      <c r="O66" s="43">
        <f t="shared" si="1"/>
        <v>98.21963941128678</v>
      </c>
    </row>
    <row r="67" spans="1:15" s="53" customFormat="1" ht="110.25">
      <c r="A67" s="40" t="s">
        <v>718</v>
      </c>
      <c r="B67" s="22" t="s">
        <v>719</v>
      </c>
      <c r="C67" s="23"/>
      <c r="D67" s="21"/>
      <c r="E67" s="23">
        <v>400</v>
      </c>
      <c r="F67" s="33" t="s">
        <v>332</v>
      </c>
      <c r="G67" s="33" t="s">
        <v>332</v>
      </c>
      <c r="H67" s="33" t="s">
        <v>332</v>
      </c>
      <c r="I67" s="33" t="s">
        <v>332</v>
      </c>
      <c r="J67" s="33" t="s">
        <v>332</v>
      </c>
      <c r="K67" s="33" t="s">
        <v>332</v>
      </c>
      <c r="L67" s="33" t="s">
        <v>332</v>
      </c>
      <c r="M67" s="33" t="s">
        <v>332</v>
      </c>
      <c r="N67" s="43"/>
      <c r="O67" s="43">
        <f t="shared" si="1"/>
        <v>0</v>
      </c>
    </row>
    <row r="68" spans="1:15" s="10" customFormat="1" ht="48.75" customHeight="1">
      <c r="A68" s="18" t="s">
        <v>353</v>
      </c>
      <c r="B68" s="19" t="s">
        <v>354</v>
      </c>
      <c r="C68" s="23"/>
      <c r="D68" s="21"/>
      <c r="E68" s="23">
        <f>E69</f>
        <v>557200</v>
      </c>
      <c r="F68" s="23">
        <f>F69</f>
        <v>893000</v>
      </c>
      <c r="G68" s="46"/>
      <c r="H68" s="45"/>
      <c r="I68" s="46"/>
      <c r="J68" s="46"/>
      <c r="K68" s="46"/>
      <c r="L68" s="46"/>
      <c r="M68" s="23">
        <f>M69</f>
        <v>632557.19</v>
      </c>
      <c r="N68" s="43">
        <f aca="true" t="shared" si="18" ref="N68:N78">M68/F68*100</f>
        <v>70.83507166853303</v>
      </c>
      <c r="O68" s="43">
        <f t="shared" si="1"/>
        <v>113.5242623833453</v>
      </c>
    </row>
    <row r="69" spans="1:15" ht="78.75">
      <c r="A69" s="40" t="s">
        <v>38</v>
      </c>
      <c r="B69" s="22" t="s">
        <v>39</v>
      </c>
      <c r="C69" s="23">
        <v>850000</v>
      </c>
      <c r="D69" s="21">
        <f>F69-C69</f>
        <v>43000</v>
      </c>
      <c r="E69" s="23">
        <v>557200</v>
      </c>
      <c r="F69" s="23">
        <v>893000</v>
      </c>
      <c r="G69" s="46">
        <v>870000</v>
      </c>
      <c r="H69" s="45">
        <f>I69-G69</f>
        <v>0</v>
      </c>
      <c r="I69" s="46">
        <v>870000</v>
      </c>
      <c r="J69" s="46">
        <v>910000</v>
      </c>
      <c r="K69" s="46">
        <f>L69-J69</f>
        <v>0</v>
      </c>
      <c r="L69" s="46">
        <v>910000</v>
      </c>
      <c r="M69" s="23">
        <v>632557.19</v>
      </c>
      <c r="N69" s="43">
        <f t="shared" si="18"/>
        <v>70.83507166853303</v>
      </c>
      <c r="O69" s="43">
        <f t="shared" si="1"/>
        <v>113.5242623833453</v>
      </c>
    </row>
    <row r="70" spans="1:15" s="10" customFormat="1" ht="31.5">
      <c r="A70" s="40" t="s">
        <v>551</v>
      </c>
      <c r="B70" s="22" t="s">
        <v>552</v>
      </c>
      <c r="C70" s="23"/>
      <c r="D70" s="21"/>
      <c r="E70" s="23">
        <f>E71</f>
        <v>206000</v>
      </c>
      <c r="F70" s="23">
        <f>F71</f>
        <v>252000</v>
      </c>
      <c r="G70" s="23">
        <f aca="true" t="shared" si="19" ref="G70:M70">G71</f>
        <v>595000</v>
      </c>
      <c r="H70" s="23">
        <f t="shared" si="19"/>
        <v>0</v>
      </c>
      <c r="I70" s="23">
        <f t="shared" si="19"/>
        <v>595000</v>
      </c>
      <c r="J70" s="23">
        <f t="shared" si="19"/>
        <v>595000</v>
      </c>
      <c r="K70" s="23">
        <f t="shared" si="19"/>
        <v>0</v>
      </c>
      <c r="L70" s="23">
        <f t="shared" si="19"/>
        <v>595000</v>
      </c>
      <c r="M70" s="23">
        <f t="shared" si="19"/>
        <v>171500</v>
      </c>
      <c r="N70" s="43">
        <f t="shared" si="18"/>
        <v>68.05555555555556</v>
      </c>
      <c r="O70" s="43">
        <f t="shared" si="1"/>
        <v>83.25242718446601</v>
      </c>
    </row>
    <row r="71" spans="1:15" ht="68.25" customHeight="1">
      <c r="A71" s="40" t="s">
        <v>155</v>
      </c>
      <c r="B71" s="22" t="s">
        <v>156</v>
      </c>
      <c r="C71" s="23">
        <v>595000</v>
      </c>
      <c r="D71" s="21">
        <f>F71-C71</f>
        <v>-343000</v>
      </c>
      <c r="E71" s="23">
        <v>206000</v>
      </c>
      <c r="F71" s="23">
        <v>252000</v>
      </c>
      <c r="G71" s="46">
        <v>595000</v>
      </c>
      <c r="H71" s="45">
        <f>I71-G71</f>
        <v>0</v>
      </c>
      <c r="I71" s="46">
        <v>595000</v>
      </c>
      <c r="J71" s="46">
        <v>595000</v>
      </c>
      <c r="K71" s="46">
        <f>L71-J71</f>
        <v>0</v>
      </c>
      <c r="L71" s="46">
        <v>595000</v>
      </c>
      <c r="M71" s="23">
        <v>171500</v>
      </c>
      <c r="N71" s="43">
        <f t="shared" si="18"/>
        <v>68.05555555555556</v>
      </c>
      <c r="O71" s="43">
        <f t="shared" si="1"/>
        <v>83.25242718446601</v>
      </c>
    </row>
    <row r="72" spans="1:15" s="53" customFormat="1" ht="63">
      <c r="A72" s="40" t="s">
        <v>671</v>
      </c>
      <c r="B72" s="22" t="s">
        <v>710</v>
      </c>
      <c r="C72" s="23"/>
      <c r="D72" s="21"/>
      <c r="E72" s="33" t="s">
        <v>332</v>
      </c>
      <c r="F72" s="23">
        <f aca="true" t="shared" si="20" ref="F72:L72">F73</f>
        <v>12800</v>
      </c>
      <c r="G72" s="23">
        <f t="shared" si="20"/>
        <v>0</v>
      </c>
      <c r="H72" s="23">
        <f t="shared" si="20"/>
        <v>0</v>
      </c>
      <c r="I72" s="23">
        <f t="shared" si="20"/>
        <v>0</v>
      </c>
      <c r="J72" s="23">
        <f t="shared" si="20"/>
        <v>0</v>
      </c>
      <c r="K72" s="23">
        <f t="shared" si="20"/>
        <v>0</v>
      </c>
      <c r="L72" s="23">
        <f t="shared" si="20"/>
        <v>0</v>
      </c>
      <c r="M72" s="23">
        <f>M73</f>
        <v>70750</v>
      </c>
      <c r="N72" s="43">
        <f t="shared" si="18"/>
        <v>552.734375</v>
      </c>
      <c r="O72" s="43"/>
    </row>
    <row r="73" spans="1:15" s="53" customFormat="1" ht="69" customHeight="1">
      <c r="A73" s="40" t="s">
        <v>672</v>
      </c>
      <c r="B73" s="22" t="s">
        <v>711</v>
      </c>
      <c r="C73" s="23"/>
      <c r="D73" s="21"/>
      <c r="E73" s="33" t="s">
        <v>332</v>
      </c>
      <c r="F73" s="23">
        <v>12800</v>
      </c>
      <c r="G73" s="46"/>
      <c r="H73" s="45"/>
      <c r="I73" s="46"/>
      <c r="J73" s="46"/>
      <c r="K73" s="46"/>
      <c r="L73" s="46"/>
      <c r="M73" s="23">
        <v>70750</v>
      </c>
      <c r="N73" s="43">
        <f t="shared" si="18"/>
        <v>552.734375</v>
      </c>
      <c r="O73" s="43"/>
    </row>
    <row r="74" spans="1:15" s="10" customFormat="1" ht="33.75" customHeight="1">
      <c r="A74" s="18" t="s">
        <v>355</v>
      </c>
      <c r="B74" s="19" t="s">
        <v>356</v>
      </c>
      <c r="C74" s="23"/>
      <c r="D74" s="21"/>
      <c r="E74" s="23">
        <v>1250</v>
      </c>
      <c r="F74" s="23">
        <v>3000</v>
      </c>
      <c r="G74" s="46"/>
      <c r="H74" s="45"/>
      <c r="I74" s="46"/>
      <c r="J74" s="46"/>
      <c r="K74" s="46"/>
      <c r="L74" s="46"/>
      <c r="M74" s="23">
        <v>3000</v>
      </c>
      <c r="N74" s="43">
        <f t="shared" si="18"/>
        <v>100</v>
      </c>
      <c r="O74" s="43">
        <f aca="true" t="shared" si="21" ref="O74:O135">M74/E74*100</f>
        <v>240</v>
      </c>
    </row>
    <row r="75" spans="1:15" ht="36" customHeight="1">
      <c r="A75" s="40" t="s">
        <v>185</v>
      </c>
      <c r="B75" s="22" t="s">
        <v>186</v>
      </c>
      <c r="C75" s="23">
        <v>24000</v>
      </c>
      <c r="D75" s="21">
        <f>F75-C75</f>
        <v>16000</v>
      </c>
      <c r="E75" s="23">
        <v>5000</v>
      </c>
      <c r="F75" s="23">
        <v>40000</v>
      </c>
      <c r="G75" s="46">
        <v>73000</v>
      </c>
      <c r="H75" s="45">
        <f>I75-G75</f>
        <v>0</v>
      </c>
      <c r="I75" s="46">
        <v>73000</v>
      </c>
      <c r="J75" s="46">
        <v>10000</v>
      </c>
      <c r="K75" s="46">
        <f>L75-J75</f>
        <v>0</v>
      </c>
      <c r="L75" s="46">
        <v>10000</v>
      </c>
      <c r="M75" s="23">
        <v>3000</v>
      </c>
      <c r="N75" s="43">
        <f t="shared" si="18"/>
        <v>7.5</v>
      </c>
      <c r="O75" s="43">
        <f t="shared" si="21"/>
        <v>60</v>
      </c>
    </row>
    <row r="76" spans="1:15" ht="78.75">
      <c r="A76" s="40" t="s">
        <v>187</v>
      </c>
      <c r="B76" s="22" t="s">
        <v>208</v>
      </c>
      <c r="C76" s="23">
        <v>224000</v>
      </c>
      <c r="D76" s="21">
        <f>F76-C76</f>
        <v>146000</v>
      </c>
      <c r="E76" s="23">
        <v>800250</v>
      </c>
      <c r="F76" s="23">
        <v>370000</v>
      </c>
      <c r="G76" s="46">
        <v>224000</v>
      </c>
      <c r="H76" s="45">
        <f>I76-G76</f>
        <v>0</v>
      </c>
      <c r="I76" s="46">
        <v>224000</v>
      </c>
      <c r="J76" s="46">
        <v>224000</v>
      </c>
      <c r="K76" s="46">
        <f>L76-J76</f>
        <v>0</v>
      </c>
      <c r="L76" s="46">
        <v>224000</v>
      </c>
      <c r="M76" s="23">
        <v>418750</v>
      </c>
      <c r="N76" s="43">
        <f t="shared" si="18"/>
        <v>113.17567567567568</v>
      </c>
      <c r="O76" s="43">
        <f t="shared" si="21"/>
        <v>52.32739768822243</v>
      </c>
    </row>
    <row r="77" spans="1:15" ht="69" customHeight="1">
      <c r="A77" s="40" t="s">
        <v>188</v>
      </c>
      <c r="B77" s="22" t="s">
        <v>189</v>
      </c>
      <c r="C77" s="23">
        <v>120000</v>
      </c>
      <c r="D77" s="21">
        <f>F77-C77</f>
        <v>-25000</v>
      </c>
      <c r="E77" s="23">
        <v>97500</v>
      </c>
      <c r="F77" s="23">
        <v>95000</v>
      </c>
      <c r="G77" s="46">
        <v>120000</v>
      </c>
      <c r="H77" s="45">
        <f>I77-G77</f>
        <v>0</v>
      </c>
      <c r="I77" s="46">
        <v>120000</v>
      </c>
      <c r="J77" s="46">
        <v>120000</v>
      </c>
      <c r="K77" s="46">
        <f>L77-J77</f>
        <v>0</v>
      </c>
      <c r="L77" s="46">
        <v>120000</v>
      </c>
      <c r="M77" s="23">
        <v>97500</v>
      </c>
      <c r="N77" s="43">
        <f t="shared" si="18"/>
        <v>102.63157894736842</v>
      </c>
      <c r="O77" s="43">
        <f t="shared" si="21"/>
        <v>100</v>
      </c>
    </row>
    <row r="78" spans="1:15" ht="48.75" customHeight="1">
      <c r="A78" s="40" t="s">
        <v>196</v>
      </c>
      <c r="B78" s="24" t="s">
        <v>197</v>
      </c>
      <c r="C78" s="23">
        <v>3150000</v>
      </c>
      <c r="D78" s="21">
        <f>F78-C78</f>
        <v>-2600000</v>
      </c>
      <c r="E78" s="23">
        <v>6125000</v>
      </c>
      <c r="F78" s="23">
        <v>550000</v>
      </c>
      <c r="G78" s="46">
        <v>90000</v>
      </c>
      <c r="H78" s="45">
        <f>I78-G78</f>
        <v>0</v>
      </c>
      <c r="I78" s="46">
        <v>90000</v>
      </c>
      <c r="J78" s="46">
        <v>90000</v>
      </c>
      <c r="K78" s="46">
        <f>L78-J78</f>
        <v>0</v>
      </c>
      <c r="L78" s="46">
        <v>90000</v>
      </c>
      <c r="M78" s="23">
        <v>530000</v>
      </c>
      <c r="N78" s="43">
        <f t="shared" si="18"/>
        <v>96.36363636363636</v>
      </c>
      <c r="O78" s="43">
        <f t="shared" si="21"/>
        <v>8.653061224489795</v>
      </c>
    </row>
    <row r="79" spans="1:15" s="10" customFormat="1" ht="32.25" customHeight="1">
      <c r="A79" s="26" t="s">
        <v>357</v>
      </c>
      <c r="B79" s="27" t="s">
        <v>358</v>
      </c>
      <c r="C79" s="23"/>
      <c r="D79" s="21"/>
      <c r="E79" s="21">
        <f>E80+E90+E94+E96</f>
        <v>-67157.12</v>
      </c>
      <c r="F79" s="36" t="s">
        <v>332</v>
      </c>
      <c r="G79" s="46"/>
      <c r="H79" s="45"/>
      <c r="I79" s="46"/>
      <c r="J79" s="46"/>
      <c r="K79" s="46"/>
      <c r="L79" s="46"/>
      <c r="M79" s="21">
        <f>M80+M90+M94+M96</f>
        <v>44486.34</v>
      </c>
      <c r="N79" s="43"/>
      <c r="O79" s="43"/>
    </row>
    <row r="80" spans="1:15" s="10" customFormat="1" ht="18.75">
      <c r="A80" s="18" t="s">
        <v>359</v>
      </c>
      <c r="B80" s="19" t="s">
        <v>360</v>
      </c>
      <c r="C80" s="23"/>
      <c r="D80" s="21"/>
      <c r="E80" s="23">
        <f>E81+E87</f>
        <v>33162.78</v>
      </c>
      <c r="F80" s="33" t="s">
        <v>332</v>
      </c>
      <c r="G80" s="46"/>
      <c r="H80" s="45"/>
      <c r="I80" s="46"/>
      <c r="J80" s="46"/>
      <c r="K80" s="46"/>
      <c r="L80" s="46"/>
      <c r="M80" s="23">
        <f>M81+M87</f>
        <v>56673.869999999995</v>
      </c>
      <c r="N80" s="43"/>
      <c r="O80" s="43">
        <f t="shared" si="21"/>
        <v>170.8960165583223</v>
      </c>
    </row>
    <row r="81" spans="1:15" s="10" customFormat="1" ht="18.75">
      <c r="A81" s="18" t="s">
        <v>361</v>
      </c>
      <c r="B81" s="19" t="s">
        <v>362</v>
      </c>
      <c r="C81" s="23"/>
      <c r="D81" s="21"/>
      <c r="E81" s="23">
        <f>E82+E85+E86</f>
        <v>6940.8099999999995</v>
      </c>
      <c r="F81" s="33" t="s">
        <v>332</v>
      </c>
      <c r="G81" s="46"/>
      <c r="H81" s="45"/>
      <c r="I81" s="46"/>
      <c r="J81" s="46"/>
      <c r="K81" s="46"/>
      <c r="L81" s="46"/>
      <c r="M81" s="23">
        <f>M82+M85+M86</f>
        <v>30432.64</v>
      </c>
      <c r="N81" s="43"/>
      <c r="O81" s="43">
        <f t="shared" si="21"/>
        <v>438.45948815772226</v>
      </c>
    </row>
    <row r="82" spans="1:15" s="10" customFormat="1" ht="18.75">
      <c r="A82" s="18" t="s">
        <v>363</v>
      </c>
      <c r="B82" s="19" t="s">
        <v>364</v>
      </c>
      <c r="C82" s="23"/>
      <c r="D82" s="21"/>
      <c r="E82" s="23">
        <f>E83+E84</f>
        <v>58</v>
      </c>
      <c r="F82" s="33" t="s">
        <v>332</v>
      </c>
      <c r="G82" s="46"/>
      <c r="H82" s="45"/>
      <c r="I82" s="46"/>
      <c r="J82" s="46"/>
      <c r="K82" s="46"/>
      <c r="L82" s="46"/>
      <c r="M82" s="23">
        <f>M83+M84</f>
        <v>633.8199999999999</v>
      </c>
      <c r="N82" s="43"/>
      <c r="O82" s="43">
        <f t="shared" si="21"/>
        <v>1092.7931034482758</v>
      </c>
    </row>
    <row r="83" spans="1:15" s="10" customFormat="1" ht="31.5">
      <c r="A83" s="18" t="s">
        <v>365</v>
      </c>
      <c r="B83" s="19" t="s">
        <v>645</v>
      </c>
      <c r="C83" s="23"/>
      <c r="D83" s="21"/>
      <c r="E83" s="23">
        <v>58</v>
      </c>
      <c r="F83" s="33" t="s">
        <v>332</v>
      </c>
      <c r="G83" s="46"/>
      <c r="H83" s="45"/>
      <c r="I83" s="46"/>
      <c r="J83" s="46"/>
      <c r="K83" s="46"/>
      <c r="L83" s="46"/>
      <c r="M83" s="23">
        <v>235.32</v>
      </c>
      <c r="N83" s="43"/>
      <c r="O83" s="43">
        <f t="shared" si="21"/>
        <v>405.7241379310344</v>
      </c>
    </row>
    <row r="84" spans="1:15" s="53" customFormat="1" ht="31.5">
      <c r="A84" s="18" t="s">
        <v>646</v>
      </c>
      <c r="B84" s="19" t="s">
        <v>366</v>
      </c>
      <c r="C84" s="23"/>
      <c r="D84" s="21"/>
      <c r="E84" s="33" t="s">
        <v>332</v>
      </c>
      <c r="F84" s="33" t="s">
        <v>332</v>
      </c>
      <c r="G84" s="46"/>
      <c r="H84" s="45"/>
      <c r="I84" s="46"/>
      <c r="J84" s="46"/>
      <c r="K84" s="46"/>
      <c r="L84" s="46"/>
      <c r="M84" s="23">
        <v>398.5</v>
      </c>
      <c r="N84" s="43"/>
      <c r="O84" s="43"/>
    </row>
    <row r="85" spans="1:15" s="10" customFormat="1" ht="18.75">
      <c r="A85" s="18" t="s">
        <v>367</v>
      </c>
      <c r="B85" s="19" t="s">
        <v>368</v>
      </c>
      <c r="C85" s="23"/>
      <c r="D85" s="21"/>
      <c r="E85" s="23">
        <v>6855.65</v>
      </c>
      <c r="F85" s="33" t="s">
        <v>332</v>
      </c>
      <c r="G85" s="46"/>
      <c r="H85" s="45"/>
      <c r="I85" s="46"/>
      <c r="J85" s="46"/>
      <c r="K85" s="46"/>
      <c r="L85" s="46"/>
      <c r="M85" s="23">
        <v>27582.72</v>
      </c>
      <c r="N85" s="43"/>
      <c r="O85" s="43">
        <f t="shared" si="21"/>
        <v>402.33559181113395</v>
      </c>
    </row>
    <row r="86" spans="1:15" s="10" customFormat="1" ht="18.75">
      <c r="A86" s="18" t="s">
        <v>620</v>
      </c>
      <c r="B86" s="19" t="s">
        <v>621</v>
      </c>
      <c r="C86" s="23"/>
      <c r="D86" s="21"/>
      <c r="E86" s="23">
        <v>27.16</v>
      </c>
      <c r="F86" s="33" t="s">
        <v>332</v>
      </c>
      <c r="G86" s="46"/>
      <c r="H86" s="45"/>
      <c r="I86" s="46"/>
      <c r="J86" s="46"/>
      <c r="K86" s="46"/>
      <c r="L86" s="46"/>
      <c r="M86" s="23">
        <v>2216.1</v>
      </c>
      <c r="N86" s="43"/>
      <c r="O86" s="43">
        <f t="shared" si="21"/>
        <v>8159.425625920471</v>
      </c>
    </row>
    <row r="87" spans="1:15" s="10" customFormat="1" ht="18.75">
      <c r="A87" s="18" t="s">
        <v>369</v>
      </c>
      <c r="B87" s="19" t="s">
        <v>370</v>
      </c>
      <c r="C87" s="23"/>
      <c r="D87" s="21"/>
      <c r="E87" s="23">
        <f>E88</f>
        <v>26221.97</v>
      </c>
      <c r="F87" s="33" t="s">
        <v>332</v>
      </c>
      <c r="G87" s="46"/>
      <c r="H87" s="45"/>
      <c r="I87" s="46"/>
      <c r="J87" s="46"/>
      <c r="K87" s="46"/>
      <c r="L87" s="46"/>
      <c r="M87" s="23">
        <v>26241.23</v>
      </c>
      <c r="N87" s="43"/>
      <c r="O87" s="43">
        <f t="shared" si="21"/>
        <v>100.07344985903042</v>
      </c>
    </row>
    <row r="88" spans="1:15" s="53" customFormat="1" ht="63">
      <c r="A88" s="18" t="s">
        <v>647</v>
      </c>
      <c r="B88" s="19" t="s">
        <v>648</v>
      </c>
      <c r="C88" s="23"/>
      <c r="D88" s="21"/>
      <c r="E88" s="23">
        <v>26221.97</v>
      </c>
      <c r="F88" s="33" t="s">
        <v>332</v>
      </c>
      <c r="G88" s="46"/>
      <c r="H88" s="45"/>
      <c r="I88" s="46"/>
      <c r="J88" s="46"/>
      <c r="K88" s="46"/>
      <c r="L88" s="46"/>
      <c r="M88" s="23">
        <v>72</v>
      </c>
      <c r="N88" s="43"/>
      <c r="O88" s="43">
        <f t="shared" si="21"/>
        <v>0.27457891226326625</v>
      </c>
    </row>
    <row r="89" spans="1:15" s="10" customFormat="1" ht="49.5" customHeight="1">
      <c r="A89" s="18" t="s">
        <v>371</v>
      </c>
      <c r="B89" s="19" t="s">
        <v>372</v>
      </c>
      <c r="C89" s="23"/>
      <c r="D89" s="21"/>
      <c r="E89" s="33" t="s">
        <v>332</v>
      </c>
      <c r="F89" s="33" t="s">
        <v>332</v>
      </c>
      <c r="G89" s="46"/>
      <c r="H89" s="45"/>
      <c r="I89" s="46"/>
      <c r="J89" s="46"/>
      <c r="K89" s="46"/>
      <c r="L89" s="46"/>
      <c r="M89" s="23">
        <v>26169.23</v>
      </c>
      <c r="N89" s="43"/>
      <c r="O89" s="43"/>
    </row>
    <row r="90" spans="1:15" s="10" customFormat="1" ht="18.75">
      <c r="A90" s="18" t="s">
        <v>373</v>
      </c>
      <c r="B90" s="19" t="s">
        <v>374</v>
      </c>
      <c r="C90" s="23"/>
      <c r="D90" s="21"/>
      <c r="E90" s="23">
        <f>E91+E92+E93</f>
        <v>-81407.9</v>
      </c>
      <c r="F90" s="33" t="s">
        <v>332</v>
      </c>
      <c r="G90" s="46"/>
      <c r="H90" s="45"/>
      <c r="I90" s="46"/>
      <c r="J90" s="46"/>
      <c r="K90" s="46"/>
      <c r="L90" s="46"/>
      <c r="M90" s="23">
        <f>M91+M92+M93</f>
        <v>-1149.21</v>
      </c>
      <c r="N90" s="43"/>
      <c r="O90" s="43">
        <f t="shared" si="21"/>
        <v>1.4116688920854121</v>
      </c>
    </row>
    <row r="91" spans="1:15" s="10" customFormat="1" ht="18.75">
      <c r="A91" s="18" t="s">
        <v>375</v>
      </c>
      <c r="B91" s="19" t="s">
        <v>376</v>
      </c>
      <c r="C91" s="23"/>
      <c r="D91" s="21"/>
      <c r="E91" s="23">
        <v>-80375.12</v>
      </c>
      <c r="F91" s="33" t="s">
        <v>332</v>
      </c>
      <c r="G91" s="46"/>
      <c r="H91" s="45"/>
      <c r="I91" s="46"/>
      <c r="J91" s="46"/>
      <c r="K91" s="46"/>
      <c r="L91" s="46"/>
      <c r="M91" s="23">
        <v>10012.39</v>
      </c>
      <c r="N91" s="43"/>
      <c r="O91" s="43"/>
    </row>
    <row r="92" spans="1:15" s="10" customFormat="1" ht="31.5">
      <c r="A92" s="18" t="s">
        <v>613</v>
      </c>
      <c r="B92" s="19" t="s">
        <v>614</v>
      </c>
      <c r="C92" s="23"/>
      <c r="D92" s="21"/>
      <c r="E92" s="23">
        <v>-46.67</v>
      </c>
      <c r="F92" s="33" t="s">
        <v>332</v>
      </c>
      <c r="G92" s="46"/>
      <c r="H92" s="45"/>
      <c r="I92" s="46"/>
      <c r="J92" s="46"/>
      <c r="K92" s="46"/>
      <c r="L92" s="46"/>
      <c r="M92" s="23">
        <v>-9375.73</v>
      </c>
      <c r="N92" s="43"/>
      <c r="O92" s="43">
        <f t="shared" si="21"/>
        <v>20089.41504178273</v>
      </c>
    </row>
    <row r="93" spans="1:15" s="10" customFormat="1" ht="18.75">
      <c r="A93" s="18" t="s">
        <v>377</v>
      </c>
      <c r="B93" s="19" t="s">
        <v>378</v>
      </c>
      <c r="C93" s="23"/>
      <c r="D93" s="21"/>
      <c r="E93" s="23">
        <v>-986.11</v>
      </c>
      <c r="F93" s="33" t="s">
        <v>332</v>
      </c>
      <c r="G93" s="46"/>
      <c r="H93" s="45"/>
      <c r="I93" s="46"/>
      <c r="J93" s="46"/>
      <c r="K93" s="46"/>
      <c r="L93" s="46"/>
      <c r="M93" s="23">
        <v>-1785.87</v>
      </c>
      <c r="N93" s="43"/>
      <c r="O93" s="43">
        <f t="shared" si="21"/>
        <v>181.1025139183255</v>
      </c>
    </row>
    <row r="94" spans="1:15" s="10" customFormat="1" ht="31.5">
      <c r="A94" s="34" t="s">
        <v>379</v>
      </c>
      <c r="B94" s="35" t="s">
        <v>380</v>
      </c>
      <c r="C94" s="23"/>
      <c r="D94" s="21"/>
      <c r="E94" s="23">
        <f>E95</f>
        <v>1428.06</v>
      </c>
      <c r="F94" s="33" t="s">
        <v>332</v>
      </c>
      <c r="G94" s="46"/>
      <c r="H94" s="45"/>
      <c r="I94" s="46"/>
      <c r="J94" s="46"/>
      <c r="K94" s="46"/>
      <c r="L94" s="46"/>
      <c r="M94" s="23">
        <f>M95</f>
        <v>1489</v>
      </c>
      <c r="N94" s="43"/>
      <c r="O94" s="43">
        <f t="shared" si="21"/>
        <v>104.26732770331779</v>
      </c>
    </row>
    <row r="95" spans="1:15" s="10" customFormat="1" ht="18.75">
      <c r="A95" s="34" t="s">
        <v>381</v>
      </c>
      <c r="B95" s="35" t="s">
        <v>382</v>
      </c>
      <c r="C95" s="23"/>
      <c r="D95" s="21"/>
      <c r="E95" s="23">
        <v>1428.06</v>
      </c>
      <c r="F95" s="33" t="s">
        <v>332</v>
      </c>
      <c r="G95" s="46"/>
      <c r="H95" s="45"/>
      <c r="I95" s="46"/>
      <c r="J95" s="46"/>
      <c r="K95" s="46"/>
      <c r="L95" s="46"/>
      <c r="M95" s="23">
        <v>1489</v>
      </c>
      <c r="N95" s="43"/>
      <c r="O95" s="43">
        <f t="shared" si="21"/>
        <v>104.26732770331779</v>
      </c>
    </row>
    <row r="96" spans="1:15" s="10" customFormat="1" ht="31.5">
      <c r="A96" s="18" t="s">
        <v>383</v>
      </c>
      <c r="B96" s="19" t="s">
        <v>384</v>
      </c>
      <c r="C96" s="23"/>
      <c r="D96" s="21"/>
      <c r="E96" s="23">
        <f>E97</f>
        <v>-20340.06</v>
      </c>
      <c r="F96" s="33" t="s">
        <v>332</v>
      </c>
      <c r="G96" s="46"/>
      <c r="H96" s="45"/>
      <c r="I96" s="46"/>
      <c r="J96" s="46"/>
      <c r="K96" s="46"/>
      <c r="L96" s="46"/>
      <c r="M96" s="23">
        <f>M97</f>
        <v>-12527.32</v>
      </c>
      <c r="N96" s="43"/>
      <c r="O96" s="43">
        <f t="shared" si="21"/>
        <v>61.589395508174505</v>
      </c>
    </row>
    <row r="97" spans="1:15" s="10" customFormat="1" ht="31.5">
      <c r="A97" s="18" t="s">
        <v>385</v>
      </c>
      <c r="B97" s="19" t="s">
        <v>384</v>
      </c>
      <c r="C97" s="23"/>
      <c r="D97" s="21"/>
      <c r="E97" s="23">
        <v>-20340.06</v>
      </c>
      <c r="F97" s="33" t="s">
        <v>332</v>
      </c>
      <c r="G97" s="46"/>
      <c r="H97" s="45"/>
      <c r="I97" s="46"/>
      <c r="J97" s="46"/>
      <c r="K97" s="46"/>
      <c r="L97" s="46"/>
      <c r="M97" s="23">
        <v>-12527.32</v>
      </c>
      <c r="N97" s="43"/>
      <c r="O97" s="43">
        <f t="shared" si="21"/>
        <v>61.589395508174505</v>
      </c>
    </row>
    <row r="98" spans="1:15" ht="34.5" customHeight="1">
      <c r="A98" s="39" t="s">
        <v>40</v>
      </c>
      <c r="B98" s="20" t="s">
        <v>41</v>
      </c>
      <c r="C98" s="21">
        <f>C99+C101+C104+C106+C108+C110+C113</f>
        <v>133291027</v>
      </c>
      <c r="D98" s="21">
        <f>F98-C98</f>
        <v>42561449</v>
      </c>
      <c r="E98" s="21">
        <f>E99+E101+E104+E106+E108+E110+E113</f>
        <v>149375349.71</v>
      </c>
      <c r="F98" s="21">
        <f>F99+F101+F104+F106+F108+F110+F113</f>
        <v>175852476</v>
      </c>
      <c r="G98" s="45">
        <f>G99+G101+G104+G106+G108+G110+G113</f>
        <v>130475115</v>
      </c>
      <c r="H98" s="45">
        <f>I98-G98</f>
        <v>0</v>
      </c>
      <c r="I98" s="45">
        <f>I99+I101+I104+I106+I108+I110+I113</f>
        <v>130475115</v>
      </c>
      <c r="J98" s="45">
        <f>J99+J101+J104+J106+J108+J110+J113</f>
        <v>135480260</v>
      </c>
      <c r="K98" s="45">
        <f>L98-J98</f>
        <v>0</v>
      </c>
      <c r="L98" s="45">
        <f>L99+L101+L104+L106+L108+L110+L113</f>
        <v>135480260</v>
      </c>
      <c r="M98" s="21">
        <f>M99+M101+M103+M110+M113</f>
        <v>134061254.50000001</v>
      </c>
      <c r="N98" s="44">
        <f aca="true" t="shared" si="22" ref="N98:N121">M98/F98*100</f>
        <v>76.23506790999065</v>
      </c>
      <c r="O98" s="44">
        <f t="shared" si="21"/>
        <v>89.74791005361256</v>
      </c>
    </row>
    <row r="99" spans="1:15" ht="66.75" customHeight="1">
      <c r="A99" s="40" t="s">
        <v>42</v>
      </c>
      <c r="B99" s="22" t="s">
        <v>43</v>
      </c>
      <c r="C99" s="23">
        <v>6595000</v>
      </c>
      <c r="D99" s="21">
        <f>F99-C99</f>
        <v>6196000</v>
      </c>
      <c r="E99" s="23">
        <f>E100</f>
        <v>17587330.33</v>
      </c>
      <c r="F99" s="23">
        <f>F100</f>
        <v>12791000</v>
      </c>
      <c r="G99" s="23">
        <f aca="true" t="shared" si="23" ref="G99:M99">G100</f>
        <v>0</v>
      </c>
      <c r="H99" s="23">
        <f t="shared" si="23"/>
        <v>0</v>
      </c>
      <c r="I99" s="23">
        <f t="shared" si="23"/>
        <v>0</v>
      </c>
      <c r="J99" s="23">
        <f t="shared" si="23"/>
        <v>0</v>
      </c>
      <c r="K99" s="23">
        <f t="shared" si="23"/>
        <v>0</v>
      </c>
      <c r="L99" s="23">
        <f t="shared" si="23"/>
        <v>0</v>
      </c>
      <c r="M99" s="23">
        <f t="shared" si="23"/>
        <v>8368813.76</v>
      </c>
      <c r="N99" s="43">
        <f t="shared" si="22"/>
        <v>65.42736111328279</v>
      </c>
      <c r="O99" s="43">
        <f t="shared" si="21"/>
        <v>47.584332601774705</v>
      </c>
    </row>
    <row r="100" spans="1:15" s="10" customFormat="1" ht="47.25">
      <c r="A100" s="18" t="s">
        <v>386</v>
      </c>
      <c r="B100" s="19" t="s">
        <v>387</v>
      </c>
      <c r="C100" s="23"/>
      <c r="D100" s="21"/>
      <c r="E100" s="23">
        <v>17587330.33</v>
      </c>
      <c r="F100" s="23">
        <v>12791000</v>
      </c>
      <c r="G100" s="46"/>
      <c r="H100" s="45"/>
      <c r="I100" s="46"/>
      <c r="J100" s="46"/>
      <c r="K100" s="46"/>
      <c r="L100" s="46"/>
      <c r="M100" s="23">
        <v>8368813.76</v>
      </c>
      <c r="N100" s="43">
        <f t="shared" si="22"/>
        <v>65.42736111328279</v>
      </c>
      <c r="O100" s="43">
        <f t="shared" si="21"/>
        <v>47.584332601774705</v>
      </c>
    </row>
    <row r="101" spans="1:15" ht="17.25" customHeight="1">
      <c r="A101" s="40" t="s">
        <v>44</v>
      </c>
      <c r="B101" s="22" t="s">
        <v>45</v>
      </c>
      <c r="C101" s="23">
        <v>82027</v>
      </c>
      <c r="D101" s="21">
        <f>F101-C101</f>
        <v>17449</v>
      </c>
      <c r="E101" s="23">
        <f>E102</f>
        <v>25464.85</v>
      </c>
      <c r="F101" s="23">
        <f>F102</f>
        <v>99476</v>
      </c>
      <c r="G101" s="46">
        <v>53115</v>
      </c>
      <c r="H101" s="45">
        <f>I101-G101</f>
        <v>0</v>
      </c>
      <c r="I101" s="46">
        <v>53115</v>
      </c>
      <c r="J101" s="46">
        <v>53260</v>
      </c>
      <c r="K101" s="46">
        <f>L101-J101</f>
        <v>0</v>
      </c>
      <c r="L101" s="46">
        <v>53260</v>
      </c>
      <c r="M101" s="23" t="str">
        <f>M102</f>
        <v>0,00</v>
      </c>
      <c r="N101" s="43">
        <f t="shared" si="22"/>
        <v>0</v>
      </c>
      <c r="O101" s="43">
        <f t="shared" si="21"/>
        <v>0</v>
      </c>
    </row>
    <row r="102" spans="1:15" s="10" customFormat="1" ht="47.25">
      <c r="A102" s="18" t="s">
        <v>388</v>
      </c>
      <c r="B102" s="19" t="s">
        <v>389</v>
      </c>
      <c r="C102" s="23"/>
      <c r="D102" s="21"/>
      <c r="E102" s="23">
        <v>25464.85</v>
      </c>
      <c r="F102" s="23">
        <v>99476</v>
      </c>
      <c r="G102" s="46"/>
      <c r="H102" s="45"/>
      <c r="I102" s="46"/>
      <c r="J102" s="46"/>
      <c r="K102" s="46"/>
      <c r="L102" s="46"/>
      <c r="M102" s="33" t="s">
        <v>332</v>
      </c>
      <c r="N102" s="43">
        <f t="shared" si="22"/>
        <v>0</v>
      </c>
      <c r="O102" s="43">
        <f t="shared" si="21"/>
        <v>0</v>
      </c>
    </row>
    <row r="103" spans="1:15" s="10" customFormat="1" ht="65.25" customHeight="1">
      <c r="A103" s="18" t="s">
        <v>390</v>
      </c>
      <c r="B103" s="19" t="s">
        <v>391</v>
      </c>
      <c r="C103" s="23"/>
      <c r="D103" s="21"/>
      <c r="E103" s="23">
        <f>E104+E106+E108</f>
        <v>125672199.13</v>
      </c>
      <c r="F103" s="23">
        <f>F104+F106+F108</f>
        <v>153507000</v>
      </c>
      <c r="G103" s="46"/>
      <c r="H103" s="45"/>
      <c r="I103" s="46"/>
      <c r="J103" s="46"/>
      <c r="K103" s="46"/>
      <c r="L103" s="46"/>
      <c r="M103" s="23">
        <f>M104+M106+M108</f>
        <v>120957203.31</v>
      </c>
      <c r="N103" s="43">
        <f t="shared" si="22"/>
        <v>78.79588768590358</v>
      </c>
      <c r="O103" s="43">
        <f t="shared" si="21"/>
        <v>96.2481791099059</v>
      </c>
    </row>
    <row r="104" spans="1:15" ht="63.75" customHeight="1">
      <c r="A104" s="40" t="s">
        <v>46</v>
      </c>
      <c r="B104" s="22" t="s">
        <v>209</v>
      </c>
      <c r="C104" s="23">
        <v>116080000</v>
      </c>
      <c r="D104" s="21">
        <f>F104-C104</f>
        <v>32212000</v>
      </c>
      <c r="E104" s="23">
        <f>E105</f>
        <v>121779328.75</v>
      </c>
      <c r="F104" s="23">
        <f>F105</f>
        <v>148292000</v>
      </c>
      <c r="G104" s="46">
        <v>121359000</v>
      </c>
      <c r="H104" s="45">
        <f>I104-G104</f>
        <v>0</v>
      </c>
      <c r="I104" s="46">
        <v>121359000</v>
      </c>
      <c r="J104" s="46">
        <v>126658000</v>
      </c>
      <c r="K104" s="46">
        <f>L104-J104</f>
        <v>0</v>
      </c>
      <c r="L104" s="46">
        <v>126658000</v>
      </c>
      <c r="M104" s="23">
        <f>M105</f>
        <v>116397288.4</v>
      </c>
      <c r="N104" s="43">
        <f t="shared" si="22"/>
        <v>78.49195398268282</v>
      </c>
      <c r="O104" s="43">
        <f t="shared" si="21"/>
        <v>95.58049760559221</v>
      </c>
    </row>
    <row r="105" spans="1:15" s="10" customFormat="1" ht="78.75">
      <c r="A105" s="18" t="s">
        <v>392</v>
      </c>
      <c r="B105" s="19" t="s">
        <v>393</v>
      </c>
      <c r="C105" s="23"/>
      <c r="D105" s="21"/>
      <c r="E105" s="23">
        <v>121779328.75</v>
      </c>
      <c r="F105" s="23">
        <v>148292000</v>
      </c>
      <c r="G105" s="46"/>
      <c r="H105" s="45"/>
      <c r="I105" s="46"/>
      <c r="J105" s="46"/>
      <c r="K105" s="46"/>
      <c r="L105" s="46"/>
      <c r="M105" s="23">
        <v>116397288.4</v>
      </c>
      <c r="N105" s="43">
        <f t="shared" si="22"/>
        <v>78.49195398268282</v>
      </c>
      <c r="O105" s="43">
        <f t="shared" si="21"/>
        <v>95.58049760559221</v>
      </c>
    </row>
    <row r="106" spans="1:15" ht="67.5" customHeight="1">
      <c r="A106" s="40" t="s">
        <v>47</v>
      </c>
      <c r="B106" s="22" t="s">
        <v>48</v>
      </c>
      <c r="C106" s="23">
        <v>2686000</v>
      </c>
      <c r="D106" s="21">
        <f>F106-C106</f>
        <v>267000</v>
      </c>
      <c r="E106" s="23">
        <f>E107</f>
        <v>2239211.78</v>
      </c>
      <c r="F106" s="23">
        <f>F107</f>
        <v>2953000</v>
      </c>
      <c r="G106" s="46">
        <v>2812000</v>
      </c>
      <c r="H106" s="45">
        <f>I106-G106</f>
        <v>0</v>
      </c>
      <c r="I106" s="46">
        <v>2812000</v>
      </c>
      <c r="J106" s="46">
        <v>2933000</v>
      </c>
      <c r="K106" s="46">
        <f>L106-J106</f>
        <v>0</v>
      </c>
      <c r="L106" s="46">
        <v>2933000</v>
      </c>
      <c r="M106" s="23">
        <f>M107</f>
        <v>2474707.34</v>
      </c>
      <c r="N106" s="43">
        <f t="shared" si="22"/>
        <v>83.80316085336945</v>
      </c>
      <c r="O106" s="43">
        <f t="shared" si="21"/>
        <v>110.51689536931607</v>
      </c>
    </row>
    <row r="107" spans="1:15" s="10" customFormat="1" ht="65.25" customHeight="1">
      <c r="A107" s="18" t="s">
        <v>394</v>
      </c>
      <c r="B107" s="19" t="s">
        <v>395</v>
      </c>
      <c r="C107" s="23"/>
      <c r="D107" s="21"/>
      <c r="E107" s="23">
        <v>2239211.78</v>
      </c>
      <c r="F107" s="23">
        <v>2953000</v>
      </c>
      <c r="G107" s="46"/>
      <c r="H107" s="45"/>
      <c r="I107" s="46"/>
      <c r="J107" s="46"/>
      <c r="K107" s="46"/>
      <c r="L107" s="46"/>
      <c r="M107" s="23">
        <v>2474707.34</v>
      </c>
      <c r="N107" s="43">
        <f t="shared" si="22"/>
        <v>83.80316085336945</v>
      </c>
      <c r="O107" s="43">
        <f t="shared" si="21"/>
        <v>110.51689536931607</v>
      </c>
    </row>
    <row r="108" spans="1:15" ht="31.5">
      <c r="A108" s="40" t="s">
        <v>144</v>
      </c>
      <c r="B108" s="22" t="s">
        <v>145</v>
      </c>
      <c r="C108" s="23">
        <v>2663000</v>
      </c>
      <c r="D108" s="21">
        <f>F108-C108</f>
        <v>-401000</v>
      </c>
      <c r="E108" s="23">
        <f>E109</f>
        <v>1653658.6</v>
      </c>
      <c r="F108" s="23">
        <f>F109</f>
        <v>2262000</v>
      </c>
      <c r="G108" s="46">
        <v>2788000</v>
      </c>
      <c r="H108" s="45">
        <f>I108-G108</f>
        <v>0</v>
      </c>
      <c r="I108" s="46">
        <v>2788000</v>
      </c>
      <c r="J108" s="46">
        <v>2908000</v>
      </c>
      <c r="K108" s="46">
        <f>L108-J108</f>
        <v>0</v>
      </c>
      <c r="L108" s="46">
        <v>2908000</v>
      </c>
      <c r="M108" s="23">
        <f>M109</f>
        <v>2085207.57</v>
      </c>
      <c r="N108" s="43">
        <f t="shared" si="22"/>
        <v>92.1842427055703</v>
      </c>
      <c r="O108" s="43">
        <f t="shared" si="21"/>
        <v>126.09661812903823</v>
      </c>
    </row>
    <row r="109" spans="1:15" s="10" customFormat="1" ht="31.5">
      <c r="A109" s="18" t="s">
        <v>396</v>
      </c>
      <c r="B109" s="19" t="s">
        <v>397</v>
      </c>
      <c r="C109" s="23"/>
      <c r="D109" s="21"/>
      <c r="E109" s="23">
        <v>1653658.6</v>
      </c>
      <c r="F109" s="23">
        <v>2262000</v>
      </c>
      <c r="G109" s="46"/>
      <c r="H109" s="45"/>
      <c r="I109" s="46"/>
      <c r="J109" s="46"/>
      <c r="K109" s="46"/>
      <c r="L109" s="46"/>
      <c r="M109" s="23">
        <v>2085207.57</v>
      </c>
      <c r="N109" s="43">
        <f t="shared" si="22"/>
        <v>92.1842427055703</v>
      </c>
      <c r="O109" s="43">
        <f t="shared" si="21"/>
        <v>126.09661812903823</v>
      </c>
    </row>
    <row r="110" spans="1:15" ht="31.5">
      <c r="A110" s="40" t="s">
        <v>49</v>
      </c>
      <c r="B110" s="22" t="s">
        <v>50</v>
      </c>
      <c r="C110" s="23">
        <v>3685000</v>
      </c>
      <c r="D110" s="21">
        <f>F110-C110</f>
        <v>1321000</v>
      </c>
      <c r="E110" s="23">
        <f>E111</f>
        <v>2463800</v>
      </c>
      <c r="F110" s="23">
        <f>F111</f>
        <v>5006000</v>
      </c>
      <c r="G110" s="46">
        <v>2063000</v>
      </c>
      <c r="H110" s="45">
        <f>I110-G110</f>
        <v>0</v>
      </c>
      <c r="I110" s="46">
        <v>2063000</v>
      </c>
      <c r="J110" s="46">
        <v>1628000</v>
      </c>
      <c r="K110" s="46">
        <f>L110-J110</f>
        <v>0</v>
      </c>
      <c r="L110" s="46">
        <v>1628000</v>
      </c>
      <c r="M110" s="23">
        <f>M111</f>
        <v>2299890</v>
      </c>
      <c r="N110" s="43">
        <f t="shared" si="22"/>
        <v>45.94266879744307</v>
      </c>
      <c r="O110" s="43">
        <f t="shared" si="21"/>
        <v>93.34726844711422</v>
      </c>
    </row>
    <row r="111" spans="1:15" s="10" customFormat="1" ht="33" customHeight="1">
      <c r="A111" s="18" t="s">
        <v>398</v>
      </c>
      <c r="B111" s="19" t="s">
        <v>399</v>
      </c>
      <c r="C111" s="23"/>
      <c r="D111" s="21"/>
      <c r="E111" s="23">
        <f>E112</f>
        <v>2463800</v>
      </c>
      <c r="F111" s="23">
        <f>F112</f>
        <v>5006000</v>
      </c>
      <c r="G111" s="46"/>
      <c r="H111" s="45"/>
      <c r="I111" s="46"/>
      <c r="J111" s="46"/>
      <c r="K111" s="46"/>
      <c r="L111" s="46"/>
      <c r="M111" s="23">
        <f>M112</f>
        <v>2299890</v>
      </c>
      <c r="N111" s="43">
        <f t="shared" si="22"/>
        <v>45.94266879744307</v>
      </c>
      <c r="O111" s="43">
        <f t="shared" si="21"/>
        <v>93.34726844711422</v>
      </c>
    </row>
    <row r="112" spans="1:15" s="10" customFormat="1" ht="47.25" customHeight="1">
      <c r="A112" s="18" t="s">
        <v>400</v>
      </c>
      <c r="B112" s="19" t="s">
        <v>401</v>
      </c>
      <c r="C112" s="23"/>
      <c r="D112" s="21"/>
      <c r="E112" s="23">
        <v>2463800</v>
      </c>
      <c r="F112" s="23">
        <v>5006000</v>
      </c>
      <c r="G112" s="46"/>
      <c r="H112" s="45"/>
      <c r="I112" s="46"/>
      <c r="J112" s="46"/>
      <c r="K112" s="46"/>
      <c r="L112" s="46"/>
      <c r="M112" s="23">
        <v>2299890</v>
      </c>
      <c r="N112" s="43">
        <f t="shared" si="22"/>
        <v>45.94266879744307</v>
      </c>
      <c r="O112" s="43">
        <f t="shared" si="21"/>
        <v>93.34726844711422</v>
      </c>
    </row>
    <row r="113" spans="1:15" ht="68.25" customHeight="1">
      <c r="A113" s="40" t="s">
        <v>51</v>
      </c>
      <c r="B113" s="22" t="s">
        <v>52</v>
      </c>
      <c r="C113" s="23">
        <v>1500000</v>
      </c>
      <c r="D113" s="21">
        <f>F113-C113</f>
        <v>2949000</v>
      </c>
      <c r="E113" s="23">
        <f>E114</f>
        <v>3626555.4</v>
      </c>
      <c r="F113" s="23">
        <f>F114</f>
        <v>4449000</v>
      </c>
      <c r="G113" s="46">
        <v>1400000</v>
      </c>
      <c r="H113" s="45">
        <f>I113-G113</f>
        <v>0</v>
      </c>
      <c r="I113" s="46">
        <v>1400000</v>
      </c>
      <c r="J113" s="46">
        <v>1300000</v>
      </c>
      <c r="K113" s="46">
        <f>L113-J113</f>
        <v>0</v>
      </c>
      <c r="L113" s="46">
        <v>1300000</v>
      </c>
      <c r="M113" s="23">
        <f>M114</f>
        <v>2435347.43</v>
      </c>
      <c r="N113" s="43">
        <f t="shared" si="22"/>
        <v>54.7392094852776</v>
      </c>
      <c r="O113" s="43">
        <f t="shared" si="21"/>
        <v>67.15318425853911</v>
      </c>
    </row>
    <row r="114" spans="1:15" s="10" customFormat="1" ht="66.75" customHeight="1">
      <c r="A114" s="18" t="s">
        <v>402</v>
      </c>
      <c r="B114" s="19" t="s">
        <v>403</v>
      </c>
      <c r="C114" s="23"/>
      <c r="D114" s="21"/>
      <c r="E114" s="23">
        <f>E115</f>
        <v>3626555.4</v>
      </c>
      <c r="F114" s="23">
        <f>F115</f>
        <v>4449000</v>
      </c>
      <c r="G114" s="46"/>
      <c r="H114" s="45"/>
      <c r="I114" s="46"/>
      <c r="J114" s="46"/>
      <c r="K114" s="46"/>
      <c r="L114" s="46"/>
      <c r="M114" s="23">
        <f>M115</f>
        <v>2435347.43</v>
      </c>
      <c r="N114" s="43">
        <f t="shared" si="22"/>
        <v>54.7392094852776</v>
      </c>
      <c r="O114" s="43">
        <f t="shared" si="21"/>
        <v>67.15318425853911</v>
      </c>
    </row>
    <row r="115" spans="1:15" s="10" customFormat="1" ht="78.75">
      <c r="A115" s="18" t="s">
        <v>404</v>
      </c>
      <c r="B115" s="19" t="s">
        <v>405</v>
      </c>
      <c r="C115" s="23"/>
      <c r="D115" s="21"/>
      <c r="E115" s="23">
        <v>3626555.4</v>
      </c>
      <c r="F115" s="23">
        <v>4449000</v>
      </c>
      <c r="G115" s="46"/>
      <c r="H115" s="45"/>
      <c r="I115" s="46"/>
      <c r="J115" s="46"/>
      <c r="K115" s="46"/>
      <c r="L115" s="46"/>
      <c r="M115" s="23">
        <v>2435347.43</v>
      </c>
      <c r="N115" s="43">
        <f t="shared" si="22"/>
        <v>54.7392094852776</v>
      </c>
      <c r="O115" s="43">
        <f t="shared" si="21"/>
        <v>67.15318425853911</v>
      </c>
    </row>
    <row r="116" spans="1:15" ht="20.25" customHeight="1">
      <c r="A116" s="39" t="s">
        <v>53</v>
      </c>
      <c r="B116" s="20" t="s">
        <v>54</v>
      </c>
      <c r="C116" s="21">
        <f>C117+C124+C126+C127+C129</f>
        <v>129646000</v>
      </c>
      <c r="D116" s="21">
        <f>F116-C116</f>
        <v>-10037000</v>
      </c>
      <c r="E116" s="21">
        <f>E117+E124+E126+E127+E129</f>
        <v>116196126.82</v>
      </c>
      <c r="F116" s="21">
        <f>F117+F124+F126+F127+F129</f>
        <v>119609000</v>
      </c>
      <c r="G116" s="45">
        <f>G117+G124+G126+G127+G129</f>
        <v>50835000</v>
      </c>
      <c r="H116" s="45">
        <f>I116-G116</f>
        <v>0</v>
      </c>
      <c r="I116" s="45">
        <f>I117+I124+I126+I127+I129</f>
        <v>50835000</v>
      </c>
      <c r="J116" s="45">
        <f>J117+J124+J126+J127+J129</f>
        <v>53578000</v>
      </c>
      <c r="K116" s="45">
        <f>L116-J116</f>
        <v>0</v>
      </c>
      <c r="L116" s="45">
        <f>L117+L124+L126+L127+L129</f>
        <v>53578000</v>
      </c>
      <c r="M116" s="21">
        <f>M117+M123+M129</f>
        <v>98898503.88999999</v>
      </c>
      <c r="N116" s="44">
        <f t="shared" si="22"/>
        <v>82.6848346612713</v>
      </c>
      <c r="O116" s="44">
        <f t="shared" si="21"/>
        <v>85.11342554748332</v>
      </c>
    </row>
    <row r="117" spans="1:15" ht="18.75">
      <c r="A117" s="40" t="s">
        <v>55</v>
      </c>
      <c r="B117" s="22" t="s">
        <v>56</v>
      </c>
      <c r="C117" s="23">
        <v>43890000</v>
      </c>
      <c r="D117" s="21">
        <f>F117-C117</f>
        <v>-16346000</v>
      </c>
      <c r="E117" s="23">
        <f>E118+E119+E120+E121</f>
        <v>27362519.78</v>
      </c>
      <c r="F117" s="23">
        <f>F118+F119+F120+F121</f>
        <v>27544000</v>
      </c>
      <c r="G117" s="46">
        <v>46479000</v>
      </c>
      <c r="H117" s="45">
        <f>I117-G117</f>
        <v>0</v>
      </c>
      <c r="I117" s="46">
        <v>46479000</v>
      </c>
      <c r="J117" s="46">
        <v>49222000</v>
      </c>
      <c r="K117" s="46">
        <f>L117-J117</f>
        <v>0</v>
      </c>
      <c r="L117" s="46">
        <v>49222000</v>
      </c>
      <c r="M117" s="23">
        <f>M118+M119+M120+M121+M122</f>
        <v>22163395.490000002</v>
      </c>
      <c r="N117" s="43">
        <f t="shared" si="22"/>
        <v>80.46542074498984</v>
      </c>
      <c r="O117" s="43">
        <f t="shared" si="21"/>
        <v>80.99910267109179</v>
      </c>
    </row>
    <row r="118" spans="1:15" s="10" customFormat="1" ht="31.5">
      <c r="A118" s="18" t="s">
        <v>406</v>
      </c>
      <c r="B118" s="19" t="s">
        <v>407</v>
      </c>
      <c r="C118" s="23"/>
      <c r="D118" s="21"/>
      <c r="E118" s="23">
        <v>3066689.7</v>
      </c>
      <c r="F118" s="23">
        <v>3580000</v>
      </c>
      <c r="G118" s="46"/>
      <c r="H118" s="45"/>
      <c r="I118" s="46"/>
      <c r="J118" s="46"/>
      <c r="K118" s="46"/>
      <c r="L118" s="46"/>
      <c r="M118" s="23">
        <v>2943961.53</v>
      </c>
      <c r="N118" s="43">
        <f t="shared" si="22"/>
        <v>82.23356229050279</v>
      </c>
      <c r="O118" s="43">
        <f t="shared" si="21"/>
        <v>95.9980245148376</v>
      </c>
    </row>
    <row r="119" spans="1:15" s="10" customFormat="1" ht="31.5">
      <c r="A119" s="18" t="s">
        <v>408</v>
      </c>
      <c r="B119" s="19" t="s">
        <v>409</v>
      </c>
      <c r="C119" s="23"/>
      <c r="D119" s="21"/>
      <c r="E119" s="23">
        <v>828155.22</v>
      </c>
      <c r="F119" s="23">
        <v>280000</v>
      </c>
      <c r="G119" s="46"/>
      <c r="H119" s="45"/>
      <c r="I119" s="46"/>
      <c r="J119" s="46"/>
      <c r="K119" s="46"/>
      <c r="L119" s="46"/>
      <c r="M119" s="23">
        <v>289380.85</v>
      </c>
      <c r="N119" s="43">
        <f t="shared" si="22"/>
        <v>103.35030357142855</v>
      </c>
      <c r="O119" s="43">
        <f t="shared" si="21"/>
        <v>34.942827505210914</v>
      </c>
    </row>
    <row r="120" spans="1:15" s="10" customFormat="1" ht="18.75">
      <c r="A120" s="18" t="s">
        <v>410</v>
      </c>
      <c r="B120" s="19" t="s">
        <v>411</v>
      </c>
      <c r="C120" s="23"/>
      <c r="D120" s="21"/>
      <c r="E120" s="23">
        <v>2542523.61</v>
      </c>
      <c r="F120" s="23">
        <v>2404000</v>
      </c>
      <c r="G120" s="46"/>
      <c r="H120" s="45"/>
      <c r="I120" s="46"/>
      <c r="J120" s="46"/>
      <c r="K120" s="46"/>
      <c r="L120" s="46"/>
      <c r="M120" s="23">
        <v>1951684.2</v>
      </c>
      <c r="N120" s="43">
        <f t="shared" si="22"/>
        <v>81.18486688851914</v>
      </c>
      <c r="O120" s="43">
        <f t="shared" si="21"/>
        <v>76.76169426013708</v>
      </c>
    </row>
    <row r="121" spans="1:15" s="10" customFormat="1" ht="18.75">
      <c r="A121" s="18" t="s">
        <v>412</v>
      </c>
      <c r="B121" s="19" t="s">
        <v>413</v>
      </c>
      <c r="C121" s="23"/>
      <c r="D121" s="21"/>
      <c r="E121" s="23">
        <v>20925151.25</v>
      </c>
      <c r="F121" s="23">
        <v>21280000</v>
      </c>
      <c r="G121" s="46"/>
      <c r="H121" s="45"/>
      <c r="I121" s="46"/>
      <c r="J121" s="46"/>
      <c r="K121" s="46"/>
      <c r="L121" s="46"/>
      <c r="M121" s="23">
        <v>16978368.91</v>
      </c>
      <c r="N121" s="43">
        <f t="shared" si="22"/>
        <v>79.78556818609023</v>
      </c>
      <c r="O121" s="43">
        <f t="shared" si="21"/>
        <v>81.13857198523236</v>
      </c>
    </row>
    <row r="122" spans="1:15" s="53" customFormat="1" ht="18.75" hidden="1">
      <c r="A122" s="18" t="s">
        <v>649</v>
      </c>
      <c r="B122" s="19" t="s">
        <v>650</v>
      </c>
      <c r="C122" s="23"/>
      <c r="D122" s="21"/>
      <c r="E122" s="23"/>
      <c r="F122" s="33" t="s">
        <v>332</v>
      </c>
      <c r="G122" s="46"/>
      <c r="H122" s="45"/>
      <c r="I122" s="46"/>
      <c r="J122" s="46"/>
      <c r="K122" s="46"/>
      <c r="L122" s="46"/>
      <c r="M122" s="23"/>
      <c r="N122" s="43"/>
      <c r="O122" s="43" t="e">
        <f t="shared" si="21"/>
        <v>#DIV/0!</v>
      </c>
    </row>
    <row r="123" spans="1:15" s="10" customFormat="1" ht="18.75">
      <c r="A123" s="18" t="s">
        <v>414</v>
      </c>
      <c r="B123" s="19" t="s">
        <v>415</v>
      </c>
      <c r="C123" s="23"/>
      <c r="D123" s="21"/>
      <c r="E123" s="23">
        <f>E124+E126+E127</f>
        <v>23398686.57</v>
      </c>
      <c r="F123" s="23">
        <f>F124+F126+F127</f>
        <v>4357000</v>
      </c>
      <c r="G123" s="46"/>
      <c r="H123" s="45"/>
      <c r="I123" s="46"/>
      <c r="J123" s="46"/>
      <c r="K123" s="46"/>
      <c r="L123" s="46"/>
      <c r="M123" s="23">
        <f>M124+M126+M127</f>
        <v>2916767</v>
      </c>
      <c r="N123" s="43">
        <f aca="true" t="shared" si="24" ref="N123:N147">M123/F123*100</f>
        <v>66.94438834060134</v>
      </c>
      <c r="O123" s="43">
        <f t="shared" si="21"/>
        <v>12.465515922332388</v>
      </c>
    </row>
    <row r="124" spans="1:15" ht="47.25">
      <c r="A124" s="40" t="s">
        <v>58</v>
      </c>
      <c r="B124" s="22" t="s">
        <v>210</v>
      </c>
      <c r="C124" s="23">
        <v>4000000</v>
      </c>
      <c r="D124" s="21">
        <f>F124-C124</f>
        <v>0</v>
      </c>
      <c r="E124" s="23">
        <f>E125</f>
        <v>23170636</v>
      </c>
      <c r="F124" s="23">
        <f>F125</f>
        <v>4000000</v>
      </c>
      <c r="G124" s="46">
        <v>4000000</v>
      </c>
      <c r="H124" s="45">
        <f>I124-G124</f>
        <v>0</v>
      </c>
      <c r="I124" s="46">
        <v>4000000</v>
      </c>
      <c r="J124" s="46">
        <v>4000000</v>
      </c>
      <c r="K124" s="46">
        <f>L124-J124</f>
        <v>0</v>
      </c>
      <c r="L124" s="46">
        <v>4000000</v>
      </c>
      <c r="M124" s="23">
        <f>M125</f>
        <v>2543261</v>
      </c>
      <c r="N124" s="43">
        <f t="shared" si="24"/>
        <v>63.581525000000006</v>
      </c>
      <c r="O124" s="43">
        <f t="shared" si="21"/>
        <v>10.97622439021527</v>
      </c>
    </row>
    <row r="125" spans="1:15" s="10" customFormat="1" ht="49.5" customHeight="1">
      <c r="A125" s="18" t="s">
        <v>416</v>
      </c>
      <c r="B125" s="19" t="s">
        <v>417</v>
      </c>
      <c r="C125" s="23"/>
      <c r="D125" s="21"/>
      <c r="E125" s="23">
        <v>23170636</v>
      </c>
      <c r="F125" s="23">
        <v>4000000</v>
      </c>
      <c r="G125" s="46"/>
      <c r="H125" s="45"/>
      <c r="I125" s="46"/>
      <c r="J125" s="46"/>
      <c r="K125" s="46"/>
      <c r="L125" s="46"/>
      <c r="M125" s="23">
        <v>2543261</v>
      </c>
      <c r="N125" s="43">
        <f t="shared" si="24"/>
        <v>63.581525000000006</v>
      </c>
      <c r="O125" s="43">
        <f t="shared" si="21"/>
        <v>10.97622439021527</v>
      </c>
    </row>
    <row r="126" spans="1:15" ht="31.5">
      <c r="A126" s="40" t="s">
        <v>57</v>
      </c>
      <c r="B126" s="22" t="s">
        <v>211</v>
      </c>
      <c r="C126" s="23">
        <v>56000</v>
      </c>
      <c r="D126" s="21">
        <f>F126-C126</f>
        <v>1000</v>
      </c>
      <c r="E126" s="23">
        <v>49632.07</v>
      </c>
      <c r="F126" s="23">
        <v>57000</v>
      </c>
      <c r="G126" s="46">
        <v>56000</v>
      </c>
      <c r="H126" s="45">
        <f>I126-G126</f>
        <v>0</v>
      </c>
      <c r="I126" s="46">
        <v>56000</v>
      </c>
      <c r="J126" s="46">
        <v>56000</v>
      </c>
      <c r="K126" s="46">
        <f>L126-J126</f>
        <v>0</v>
      </c>
      <c r="L126" s="46">
        <v>56000</v>
      </c>
      <c r="M126" s="23">
        <v>55087.5</v>
      </c>
      <c r="N126" s="43">
        <f t="shared" si="24"/>
        <v>96.64473684210526</v>
      </c>
      <c r="O126" s="43">
        <f t="shared" si="21"/>
        <v>110.99174384626713</v>
      </c>
    </row>
    <row r="127" spans="1:15" ht="47.25">
      <c r="A127" s="40" t="s">
        <v>59</v>
      </c>
      <c r="B127" s="22" t="s">
        <v>60</v>
      </c>
      <c r="C127" s="23">
        <v>300000</v>
      </c>
      <c r="D127" s="21">
        <f>F127-C127</f>
        <v>0</v>
      </c>
      <c r="E127" s="23">
        <f>E128</f>
        <v>178418.5</v>
      </c>
      <c r="F127" s="23">
        <f>F128</f>
        <v>300000</v>
      </c>
      <c r="G127" s="46">
        <v>300000</v>
      </c>
      <c r="H127" s="45">
        <f>I127-G127</f>
        <v>0</v>
      </c>
      <c r="I127" s="46">
        <v>300000</v>
      </c>
      <c r="J127" s="46">
        <v>300000</v>
      </c>
      <c r="K127" s="46">
        <f>L127-J127</f>
        <v>0</v>
      </c>
      <c r="L127" s="46">
        <v>300000</v>
      </c>
      <c r="M127" s="23">
        <f>M128</f>
        <v>318418.5</v>
      </c>
      <c r="N127" s="43">
        <f t="shared" si="24"/>
        <v>106.13950000000001</v>
      </c>
      <c r="O127" s="43">
        <f t="shared" si="21"/>
        <v>178.46719930948865</v>
      </c>
    </row>
    <row r="128" spans="1:15" s="10" customFormat="1" ht="63">
      <c r="A128" s="18" t="s">
        <v>418</v>
      </c>
      <c r="B128" s="19" t="s">
        <v>419</v>
      </c>
      <c r="C128" s="23"/>
      <c r="D128" s="21"/>
      <c r="E128" s="23">
        <v>178418.5</v>
      </c>
      <c r="F128" s="23">
        <v>300000</v>
      </c>
      <c r="G128" s="46"/>
      <c r="H128" s="45"/>
      <c r="I128" s="46"/>
      <c r="J128" s="46"/>
      <c r="K128" s="46"/>
      <c r="L128" s="46"/>
      <c r="M128" s="23">
        <v>318418.5</v>
      </c>
      <c r="N128" s="43">
        <f t="shared" si="24"/>
        <v>106.13950000000001</v>
      </c>
      <c r="O128" s="43">
        <f t="shared" si="21"/>
        <v>178.46719930948865</v>
      </c>
    </row>
    <row r="129" spans="1:15" ht="18.75">
      <c r="A129" s="40" t="s">
        <v>61</v>
      </c>
      <c r="B129" s="22" t="s">
        <v>62</v>
      </c>
      <c r="C129" s="23">
        <v>81400000</v>
      </c>
      <c r="D129" s="21">
        <f>F129-C129</f>
        <v>6308000</v>
      </c>
      <c r="E129" s="23">
        <f aca="true" t="shared" si="25" ref="E129:L129">E130</f>
        <v>65434920.47</v>
      </c>
      <c r="F129" s="23">
        <f t="shared" si="25"/>
        <v>87708000</v>
      </c>
      <c r="G129" s="23">
        <f t="shared" si="25"/>
        <v>0</v>
      </c>
      <c r="H129" s="23">
        <f t="shared" si="25"/>
        <v>0</v>
      </c>
      <c r="I129" s="23">
        <f t="shared" si="25"/>
        <v>0</v>
      </c>
      <c r="J129" s="23">
        <f t="shared" si="25"/>
        <v>0</v>
      </c>
      <c r="K129" s="23">
        <f t="shared" si="25"/>
        <v>0</v>
      </c>
      <c r="L129" s="23">
        <f t="shared" si="25"/>
        <v>0</v>
      </c>
      <c r="M129" s="23">
        <f>M130</f>
        <v>73818341.39999999</v>
      </c>
      <c r="N129" s="43">
        <f t="shared" si="24"/>
        <v>84.16374948693391</v>
      </c>
      <c r="O129" s="43">
        <f t="shared" si="21"/>
        <v>112.81184552496484</v>
      </c>
    </row>
    <row r="130" spans="1:15" s="10" customFormat="1" ht="31.5">
      <c r="A130" s="18" t="s">
        <v>420</v>
      </c>
      <c r="B130" s="19" t="s">
        <v>421</v>
      </c>
      <c r="C130" s="23"/>
      <c r="D130" s="21"/>
      <c r="E130" s="23">
        <f>E131+E132+E133</f>
        <v>65434920.47</v>
      </c>
      <c r="F130" s="23">
        <f aca="true" t="shared" si="26" ref="F130:L130">F131+F132+F133</f>
        <v>87708000</v>
      </c>
      <c r="G130" s="23">
        <f t="shared" si="26"/>
        <v>0</v>
      </c>
      <c r="H130" s="23">
        <f t="shared" si="26"/>
        <v>0</v>
      </c>
      <c r="I130" s="23">
        <f t="shared" si="26"/>
        <v>0</v>
      </c>
      <c r="J130" s="23">
        <f t="shared" si="26"/>
        <v>0</v>
      </c>
      <c r="K130" s="23">
        <f t="shared" si="26"/>
        <v>0</v>
      </c>
      <c r="L130" s="23">
        <f t="shared" si="26"/>
        <v>0</v>
      </c>
      <c r="M130" s="23">
        <f>M131+M132+M133</f>
        <v>73818341.39999999</v>
      </c>
      <c r="N130" s="43">
        <f t="shared" si="24"/>
        <v>84.16374948693391</v>
      </c>
      <c r="O130" s="43">
        <f t="shared" si="21"/>
        <v>112.81184552496484</v>
      </c>
    </row>
    <row r="131" spans="1:15" s="10" customFormat="1" ht="47.25">
      <c r="A131" s="18" t="s">
        <v>422</v>
      </c>
      <c r="B131" s="19" t="s">
        <v>423</v>
      </c>
      <c r="C131" s="23"/>
      <c r="D131" s="21"/>
      <c r="E131" s="23">
        <v>1593736.93</v>
      </c>
      <c r="F131" s="23">
        <v>2098000</v>
      </c>
      <c r="G131" s="46"/>
      <c r="H131" s="45"/>
      <c r="I131" s="46"/>
      <c r="J131" s="46"/>
      <c r="K131" s="46"/>
      <c r="L131" s="46"/>
      <c r="M131" s="23">
        <v>1644329.16</v>
      </c>
      <c r="N131" s="43">
        <f t="shared" si="24"/>
        <v>78.37603241182077</v>
      </c>
      <c r="O131" s="43">
        <f t="shared" si="21"/>
        <v>103.17444046427411</v>
      </c>
    </row>
    <row r="132" spans="1:15" s="10" customFormat="1" ht="35.25" customHeight="1">
      <c r="A132" s="18" t="s">
        <v>424</v>
      </c>
      <c r="B132" s="19" t="s">
        <v>425</v>
      </c>
      <c r="C132" s="23"/>
      <c r="D132" s="21"/>
      <c r="E132" s="23">
        <v>54322581.74</v>
      </c>
      <c r="F132" s="23">
        <v>75605000</v>
      </c>
      <c r="G132" s="46"/>
      <c r="H132" s="45"/>
      <c r="I132" s="46"/>
      <c r="J132" s="46"/>
      <c r="K132" s="46"/>
      <c r="L132" s="46"/>
      <c r="M132" s="23">
        <v>62819664.16</v>
      </c>
      <c r="N132" s="43">
        <f t="shared" si="24"/>
        <v>83.08929853845645</v>
      </c>
      <c r="O132" s="43">
        <f t="shared" si="21"/>
        <v>115.64189725125533</v>
      </c>
    </row>
    <row r="133" spans="1:15" s="10" customFormat="1" ht="33.75" customHeight="1">
      <c r="A133" s="18" t="s">
        <v>426</v>
      </c>
      <c r="B133" s="19" t="s">
        <v>427</v>
      </c>
      <c r="C133" s="23"/>
      <c r="D133" s="21"/>
      <c r="E133" s="23">
        <v>9518601.8</v>
      </c>
      <c r="F133" s="23">
        <v>10005000</v>
      </c>
      <c r="G133" s="46"/>
      <c r="H133" s="45"/>
      <c r="I133" s="46"/>
      <c r="J133" s="46"/>
      <c r="K133" s="46"/>
      <c r="L133" s="46"/>
      <c r="M133" s="23">
        <v>9354348.08</v>
      </c>
      <c r="N133" s="43">
        <f t="shared" si="24"/>
        <v>93.49673243378311</v>
      </c>
      <c r="O133" s="43">
        <f t="shared" si="21"/>
        <v>98.27439235876008</v>
      </c>
    </row>
    <row r="134" spans="1:15" ht="31.5">
      <c r="A134" s="39" t="s">
        <v>63</v>
      </c>
      <c r="B134" s="20" t="s">
        <v>64</v>
      </c>
      <c r="C134" s="21">
        <f>C135+C140+C142</f>
        <v>20262000</v>
      </c>
      <c r="D134" s="21">
        <f>F134-C134</f>
        <v>-1602876</v>
      </c>
      <c r="E134" s="21">
        <f>E135+E142</f>
        <v>35101174.43</v>
      </c>
      <c r="F134" s="21">
        <f>F135+F142</f>
        <v>18659124</v>
      </c>
      <c r="G134" s="45">
        <f>G135+G140+G142</f>
        <v>20452000</v>
      </c>
      <c r="H134" s="45">
        <f>I134-G134</f>
        <v>0</v>
      </c>
      <c r="I134" s="45">
        <f>I135+I140+I142</f>
        <v>20452000</v>
      </c>
      <c r="J134" s="45">
        <f>J135+J140+J142</f>
        <v>21754000</v>
      </c>
      <c r="K134" s="45">
        <f>L134-J134</f>
        <v>0</v>
      </c>
      <c r="L134" s="45">
        <f>L135+L140+L142</f>
        <v>21754000</v>
      </c>
      <c r="M134" s="21">
        <f>M135+M142</f>
        <v>32226319.509999998</v>
      </c>
      <c r="N134" s="44">
        <f t="shared" si="24"/>
        <v>172.71078486857152</v>
      </c>
      <c r="O134" s="44">
        <f t="shared" si="21"/>
        <v>91.80980418266877</v>
      </c>
    </row>
    <row r="135" spans="1:15" ht="18.75">
      <c r="A135" s="40" t="s">
        <v>65</v>
      </c>
      <c r="B135" s="22" t="s">
        <v>66</v>
      </c>
      <c r="C135" s="23">
        <f>C138</f>
        <v>650000</v>
      </c>
      <c r="D135" s="21">
        <f>F135-C135</f>
        <v>5204000</v>
      </c>
      <c r="E135" s="23">
        <f>E136+E138+E140</f>
        <v>7648031.619999999</v>
      </c>
      <c r="F135" s="23">
        <f>F136+F138+F140</f>
        <v>5854000</v>
      </c>
      <c r="G135" s="46">
        <f>G138</f>
        <v>650000</v>
      </c>
      <c r="H135" s="45">
        <f>I135-G135</f>
        <v>0</v>
      </c>
      <c r="I135" s="46">
        <f>I138</f>
        <v>650000</v>
      </c>
      <c r="J135" s="46">
        <f>J138</f>
        <v>679000</v>
      </c>
      <c r="K135" s="46">
        <f>L135-J135</f>
        <v>0</v>
      </c>
      <c r="L135" s="46">
        <f>L138</f>
        <v>679000</v>
      </c>
      <c r="M135" s="23">
        <f>M136+M138+M140</f>
        <v>5452170.58</v>
      </c>
      <c r="N135" s="43">
        <f t="shared" si="24"/>
        <v>93.13581448582167</v>
      </c>
      <c r="O135" s="43">
        <f t="shared" si="21"/>
        <v>71.28854652930947</v>
      </c>
    </row>
    <row r="136" spans="1:15" s="10" customFormat="1" ht="31.5" customHeight="1">
      <c r="A136" s="18" t="s">
        <v>428</v>
      </c>
      <c r="B136" s="19" t="s">
        <v>429</v>
      </c>
      <c r="C136" s="23"/>
      <c r="D136" s="21"/>
      <c r="E136" s="23">
        <f>E137</f>
        <v>24101</v>
      </c>
      <c r="F136" s="23">
        <f>F137</f>
        <v>30000</v>
      </c>
      <c r="G136" s="46"/>
      <c r="H136" s="45"/>
      <c r="I136" s="46"/>
      <c r="J136" s="46"/>
      <c r="K136" s="46"/>
      <c r="L136" s="46"/>
      <c r="M136" s="23">
        <f>M137</f>
        <v>74500</v>
      </c>
      <c r="N136" s="43">
        <f t="shared" si="24"/>
        <v>248.33333333333334</v>
      </c>
      <c r="O136" s="43">
        <f aca="true" t="shared" si="27" ref="O136:O198">M136/E136*100</f>
        <v>309.11580432347205</v>
      </c>
    </row>
    <row r="137" spans="1:15" s="10" customFormat="1" ht="31.5" customHeight="1">
      <c r="A137" s="18" t="s">
        <v>430</v>
      </c>
      <c r="B137" s="19" t="s">
        <v>431</v>
      </c>
      <c r="C137" s="23"/>
      <c r="D137" s="21"/>
      <c r="E137" s="23">
        <v>24101</v>
      </c>
      <c r="F137" s="23">
        <v>30000</v>
      </c>
      <c r="G137" s="46"/>
      <c r="H137" s="45"/>
      <c r="I137" s="46"/>
      <c r="J137" s="46"/>
      <c r="K137" s="46"/>
      <c r="L137" s="46"/>
      <c r="M137" s="23">
        <v>74500</v>
      </c>
      <c r="N137" s="43">
        <f t="shared" si="24"/>
        <v>248.33333333333334</v>
      </c>
      <c r="O137" s="43">
        <f t="shared" si="27"/>
        <v>309.11580432347205</v>
      </c>
    </row>
    <row r="138" spans="1:15" ht="31.5">
      <c r="A138" s="40" t="s">
        <v>67</v>
      </c>
      <c r="B138" s="22" t="s">
        <v>212</v>
      </c>
      <c r="C138" s="23">
        <v>650000</v>
      </c>
      <c r="D138" s="21">
        <f>F138-C138</f>
        <v>-240000</v>
      </c>
      <c r="E138" s="23">
        <f>E139</f>
        <v>261939.77</v>
      </c>
      <c r="F138" s="23">
        <f>F139</f>
        <v>410000</v>
      </c>
      <c r="G138" s="46">
        <v>650000</v>
      </c>
      <c r="H138" s="45">
        <f>I138-G138</f>
        <v>0</v>
      </c>
      <c r="I138" s="46">
        <v>650000</v>
      </c>
      <c r="J138" s="46">
        <v>679000</v>
      </c>
      <c r="K138" s="46">
        <f>L138-J138</f>
        <v>0</v>
      </c>
      <c r="L138" s="46">
        <v>679000</v>
      </c>
      <c r="M138" s="23">
        <f>M139</f>
        <v>234951.82</v>
      </c>
      <c r="N138" s="43">
        <f t="shared" si="24"/>
        <v>57.30532195121951</v>
      </c>
      <c r="O138" s="43">
        <f t="shared" si="27"/>
        <v>89.69688718899006</v>
      </c>
    </row>
    <row r="139" spans="1:15" s="10" customFormat="1" ht="51" customHeight="1">
      <c r="A139" s="18" t="s">
        <v>432</v>
      </c>
      <c r="B139" s="19" t="s">
        <v>433</v>
      </c>
      <c r="C139" s="23"/>
      <c r="D139" s="21"/>
      <c r="E139" s="23">
        <v>261939.77</v>
      </c>
      <c r="F139" s="23">
        <v>410000</v>
      </c>
      <c r="G139" s="46"/>
      <c r="H139" s="45"/>
      <c r="I139" s="46"/>
      <c r="J139" s="46"/>
      <c r="K139" s="46"/>
      <c r="L139" s="46"/>
      <c r="M139" s="23">
        <v>234951.82</v>
      </c>
      <c r="N139" s="43">
        <f t="shared" si="24"/>
        <v>57.30532195121951</v>
      </c>
      <c r="O139" s="43">
        <f t="shared" si="27"/>
        <v>89.69688718899006</v>
      </c>
    </row>
    <row r="140" spans="1:15" ht="18.75">
      <c r="A140" s="40" t="s">
        <v>68</v>
      </c>
      <c r="B140" s="22" t="s">
        <v>69</v>
      </c>
      <c r="C140" s="23">
        <v>10226000</v>
      </c>
      <c r="D140" s="21">
        <f>F140-C140</f>
        <v>-4812000</v>
      </c>
      <c r="E140" s="23">
        <f>E141</f>
        <v>7361990.85</v>
      </c>
      <c r="F140" s="23">
        <f>F141</f>
        <v>5414000</v>
      </c>
      <c r="G140" s="46">
        <v>10362000</v>
      </c>
      <c r="H140" s="45">
        <f>I140-G140</f>
        <v>0</v>
      </c>
      <c r="I140" s="46">
        <v>10362000</v>
      </c>
      <c r="J140" s="46">
        <v>10531000</v>
      </c>
      <c r="K140" s="46">
        <f>L140-J140</f>
        <v>0</v>
      </c>
      <c r="L140" s="46">
        <v>10531000</v>
      </c>
      <c r="M140" s="23">
        <f>M141</f>
        <v>5142718.76</v>
      </c>
      <c r="N140" s="43">
        <f t="shared" si="24"/>
        <v>94.98926413003325</v>
      </c>
      <c r="O140" s="43">
        <f t="shared" si="27"/>
        <v>69.85500070269715</v>
      </c>
    </row>
    <row r="141" spans="1:15" s="10" customFormat="1" ht="31.5">
      <c r="A141" s="18" t="s">
        <v>434</v>
      </c>
      <c r="B141" s="19" t="s">
        <v>435</v>
      </c>
      <c r="C141" s="23"/>
      <c r="D141" s="21"/>
      <c r="E141" s="23">
        <v>7361990.85</v>
      </c>
      <c r="F141" s="23">
        <v>5414000</v>
      </c>
      <c r="G141" s="46"/>
      <c r="H141" s="45"/>
      <c r="I141" s="46"/>
      <c r="J141" s="46"/>
      <c r="K141" s="46"/>
      <c r="L141" s="46"/>
      <c r="M141" s="23">
        <v>5142718.76</v>
      </c>
      <c r="N141" s="43">
        <f t="shared" si="24"/>
        <v>94.98926413003325</v>
      </c>
      <c r="O141" s="43">
        <f t="shared" si="27"/>
        <v>69.85500070269715</v>
      </c>
    </row>
    <row r="142" spans="1:15" ht="18.75">
      <c r="A142" s="40" t="s">
        <v>70</v>
      </c>
      <c r="B142" s="22" t="s">
        <v>220</v>
      </c>
      <c r="C142" s="23">
        <v>9386000</v>
      </c>
      <c r="D142" s="21">
        <f>F142-C142</f>
        <v>3419124</v>
      </c>
      <c r="E142" s="23">
        <f>E143</f>
        <v>27453142.81</v>
      </c>
      <c r="F142" s="23">
        <f>F143</f>
        <v>12805124</v>
      </c>
      <c r="G142" s="46">
        <v>9440000</v>
      </c>
      <c r="H142" s="45">
        <f>I142-G142</f>
        <v>0</v>
      </c>
      <c r="I142" s="46">
        <v>9440000</v>
      </c>
      <c r="J142" s="46">
        <v>10544000</v>
      </c>
      <c r="K142" s="46">
        <f>L142-J142</f>
        <v>0</v>
      </c>
      <c r="L142" s="46">
        <v>10544000</v>
      </c>
      <c r="M142" s="23">
        <f>M143</f>
        <v>26774148.93</v>
      </c>
      <c r="N142" s="43">
        <f t="shared" si="24"/>
        <v>209.08933744023096</v>
      </c>
      <c r="O142" s="43">
        <f t="shared" si="27"/>
        <v>97.52671712415865</v>
      </c>
    </row>
    <row r="143" spans="1:15" s="10" customFormat="1" ht="18.75">
      <c r="A143" s="18" t="s">
        <v>436</v>
      </c>
      <c r="B143" s="19" t="s">
        <v>437</v>
      </c>
      <c r="C143" s="23"/>
      <c r="D143" s="21"/>
      <c r="E143" s="23">
        <f>E144</f>
        <v>27453142.81</v>
      </c>
      <c r="F143" s="23">
        <f>F144</f>
        <v>12805124</v>
      </c>
      <c r="G143" s="46"/>
      <c r="H143" s="45"/>
      <c r="I143" s="46"/>
      <c r="J143" s="46"/>
      <c r="K143" s="46"/>
      <c r="L143" s="46"/>
      <c r="M143" s="23">
        <f>M144</f>
        <v>26774148.93</v>
      </c>
      <c r="N143" s="43">
        <f t="shared" si="24"/>
        <v>209.08933744023096</v>
      </c>
      <c r="O143" s="43">
        <f t="shared" si="27"/>
        <v>97.52671712415865</v>
      </c>
    </row>
    <row r="144" spans="1:15" s="10" customFormat="1" ht="17.25" customHeight="1">
      <c r="A144" s="18" t="s">
        <v>438</v>
      </c>
      <c r="B144" s="19" t="s">
        <v>439</v>
      </c>
      <c r="C144" s="23"/>
      <c r="D144" s="21"/>
      <c r="E144" s="23">
        <v>27453142.81</v>
      </c>
      <c r="F144" s="23">
        <v>12805124</v>
      </c>
      <c r="G144" s="46"/>
      <c r="H144" s="45"/>
      <c r="I144" s="46"/>
      <c r="J144" s="46"/>
      <c r="K144" s="46"/>
      <c r="L144" s="46"/>
      <c r="M144" s="23">
        <v>26774148.93</v>
      </c>
      <c r="N144" s="43">
        <f t="shared" si="24"/>
        <v>209.08933744023096</v>
      </c>
      <c r="O144" s="43">
        <f t="shared" si="27"/>
        <v>97.52671712415865</v>
      </c>
    </row>
    <row r="145" spans="1:15" ht="18" customHeight="1">
      <c r="A145" s="39" t="s">
        <v>71</v>
      </c>
      <c r="B145" s="20" t="s">
        <v>72</v>
      </c>
      <c r="C145" s="21">
        <f>C147+C150+C152</f>
        <v>12225000</v>
      </c>
      <c r="D145" s="21">
        <f>F145-C145</f>
        <v>-1080476</v>
      </c>
      <c r="E145" s="21">
        <f>E146+E152</f>
        <v>19258878.34</v>
      </c>
      <c r="F145" s="21">
        <f>F146+F152</f>
        <v>11144524</v>
      </c>
      <c r="G145" s="45">
        <f>G147+G150+G152</f>
        <v>11145000</v>
      </c>
      <c r="H145" s="45">
        <f>I145-G145</f>
        <v>0</v>
      </c>
      <c r="I145" s="45">
        <f>I147+I150+I152</f>
        <v>11145000</v>
      </c>
      <c r="J145" s="45">
        <f>J147+J150+J152</f>
        <v>8729000</v>
      </c>
      <c r="K145" s="45">
        <f>L145-J145</f>
        <v>0</v>
      </c>
      <c r="L145" s="45">
        <f>L147+L150+L152</f>
        <v>8729000</v>
      </c>
      <c r="M145" s="21">
        <f>M146+M152</f>
        <v>10235876.67</v>
      </c>
      <c r="N145" s="44">
        <f t="shared" si="24"/>
        <v>91.84669233069084</v>
      </c>
      <c r="O145" s="44">
        <f t="shared" si="27"/>
        <v>53.148872376126135</v>
      </c>
    </row>
    <row r="146" spans="1:15" s="10" customFormat="1" ht="63">
      <c r="A146" s="18" t="s">
        <v>440</v>
      </c>
      <c r="B146" s="19" t="s">
        <v>441</v>
      </c>
      <c r="C146" s="21"/>
      <c r="D146" s="21"/>
      <c r="E146" s="23">
        <f>E147+E150</f>
        <v>1871526.11</v>
      </c>
      <c r="F146" s="23">
        <f>F147+F150</f>
        <v>5494524</v>
      </c>
      <c r="G146" s="45"/>
      <c r="H146" s="45"/>
      <c r="I146" s="45"/>
      <c r="J146" s="45"/>
      <c r="K146" s="45"/>
      <c r="L146" s="45"/>
      <c r="M146" s="23">
        <f>M147+M150</f>
        <v>4928807.24</v>
      </c>
      <c r="N146" s="43">
        <f t="shared" si="24"/>
        <v>89.70398964496287</v>
      </c>
      <c r="O146" s="43">
        <f t="shared" si="27"/>
        <v>263.3576530759702</v>
      </c>
    </row>
    <row r="147" spans="1:15" ht="84" customHeight="1">
      <c r="A147" s="40" t="s">
        <v>73</v>
      </c>
      <c r="B147" s="22" t="s">
        <v>204</v>
      </c>
      <c r="C147" s="23">
        <v>3175000</v>
      </c>
      <c r="D147" s="21">
        <f>F147-C147</f>
        <v>2220000</v>
      </c>
      <c r="E147" s="23">
        <f>E149</f>
        <v>1714706.61</v>
      </c>
      <c r="F147" s="23">
        <f>F149</f>
        <v>5395000</v>
      </c>
      <c r="G147" s="46">
        <v>3095000</v>
      </c>
      <c r="H147" s="45">
        <f>I147-G147</f>
        <v>0</v>
      </c>
      <c r="I147" s="46">
        <v>3095000</v>
      </c>
      <c r="J147" s="46">
        <v>1679000</v>
      </c>
      <c r="K147" s="46">
        <f>L147-J147</f>
        <v>0</v>
      </c>
      <c r="L147" s="46">
        <v>1679000</v>
      </c>
      <c r="M147" s="54">
        <f>M149+M148</f>
        <v>4793103.44</v>
      </c>
      <c r="N147" s="43">
        <f t="shared" si="24"/>
        <v>88.8434372567192</v>
      </c>
      <c r="O147" s="43">
        <f t="shared" si="27"/>
        <v>279.5290699905799</v>
      </c>
    </row>
    <row r="148" spans="1:15" s="53" customFormat="1" ht="84" customHeight="1">
      <c r="A148" s="40" t="s">
        <v>690</v>
      </c>
      <c r="B148" s="22" t="s">
        <v>691</v>
      </c>
      <c r="C148" s="23"/>
      <c r="D148" s="21"/>
      <c r="E148" s="33" t="s">
        <v>332</v>
      </c>
      <c r="F148" s="33" t="s">
        <v>332</v>
      </c>
      <c r="G148" s="46"/>
      <c r="H148" s="45"/>
      <c r="I148" s="46"/>
      <c r="J148" s="46"/>
      <c r="K148" s="46"/>
      <c r="L148" s="46"/>
      <c r="M148" s="50">
        <v>69111</v>
      </c>
      <c r="N148" s="43"/>
      <c r="O148" s="43"/>
    </row>
    <row r="149" spans="1:15" s="10" customFormat="1" ht="82.5" customHeight="1">
      <c r="A149" s="41" t="s">
        <v>442</v>
      </c>
      <c r="B149" s="19" t="s">
        <v>443</v>
      </c>
      <c r="C149" s="23"/>
      <c r="D149" s="21"/>
      <c r="E149" s="23">
        <v>1714706.61</v>
      </c>
      <c r="F149" s="23">
        <v>5395000</v>
      </c>
      <c r="G149" s="46"/>
      <c r="H149" s="45"/>
      <c r="I149" s="46"/>
      <c r="J149" s="46"/>
      <c r="K149" s="46"/>
      <c r="L149" s="46"/>
      <c r="M149" s="23">
        <v>4723992.44</v>
      </c>
      <c r="N149" s="43">
        <f aca="true" t="shared" si="28" ref="N149:N167">M149/F149*100</f>
        <v>87.56241779425395</v>
      </c>
      <c r="O149" s="43">
        <f t="shared" si="27"/>
        <v>275.49858456543774</v>
      </c>
    </row>
    <row r="150" spans="1:15" ht="94.5">
      <c r="A150" s="40" t="s">
        <v>74</v>
      </c>
      <c r="B150" s="22" t="s">
        <v>213</v>
      </c>
      <c r="C150" s="23">
        <v>50000</v>
      </c>
      <c r="D150" s="21">
        <f>F150-C150</f>
        <v>49524</v>
      </c>
      <c r="E150" s="23">
        <f>E151</f>
        <v>156819.5</v>
      </c>
      <c r="F150" s="23">
        <f>F151</f>
        <v>99524</v>
      </c>
      <c r="G150" s="46">
        <v>50000</v>
      </c>
      <c r="H150" s="45">
        <f>I150-G150</f>
        <v>0</v>
      </c>
      <c r="I150" s="46">
        <v>50000</v>
      </c>
      <c r="J150" s="46">
        <v>50000</v>
      </c>
      <c r="K150" s="46">
        <f>L150-J150</f>
        <v>0</v>
      </c>
      <c r="L150" s="46">
        <v>50000</v>
      </c>
      <c r="M150" s="50">
        <f>M151</f>
        <v>135703.8</v>
      </c>
      <c r="N150" s="43">
        <f t="shared" si="28"/>
        <v>136.3528395160966</v>
      </c>
      <c r="O150" s="43">
        <f t="shared" si="27"/>
        <v>86.53502912584213</v>
      </c>
    </row>
    <row r="151" spans="1:15" s="10" customFormat="1" ht="80.25" customHeight="1">
      <c r="A151" s="18" t="s">
        <v>444</v>
      </c>
      <c r="B151" s="19" t="s">
        <v>445</v>
      </c>
      <c r="C151" s="23"/>
      <c r="D151" s="21"/>
      <c r="E151" s="23">
        <v>156819.5</v>
      </c>
      <c r="F151" s="23">
        <v>99524</v>
      </c>
      <c r="G151" s="46"/>
      <c r="H151" s="45"/>
      <c r="I151" s="46"/>
      <c r="J151" s="46"/>
      <c r="K151" s="46"/>
      <c r="L151" s="46"/>
      <c r="M151" s="23">
        <v>135703.8</v>
      </c>
      <c r="N151" s="43">
        <f t="shared" si="28"/>
        <v>136.3528395160966</v>
      </c>
      <c r="O151" s="43">
        <f t="shared" si="27"/>
        <v>86.53502912584213</v>
      </c>
    </row>
    <row r="152" spans="1:15" ht="31.5">
      <c r="A152" s="40" t="s">
        <v>75</v>
      </c>
      <c r="B152" s="22" t="s">
        <v>231</v>
      </c>
      <c r="C152" s="23">
        <v>9000000</v>
      </c>
      <c r="D152" s="21">
        <f>F152-C152</f>
        <v>-3350000</v>
      </c>
      <c r="E152" s="23">
        <f>E153</f>
        <v>17387352.23</v>
      </c>
      <c r="F152" s="23">
        <f>F153</f>
        <v>5650000</v>
      </c>
      <c r="G152" s="46">
        <v>8000000</v>
      </c>
      <c r="H152" s="45">
        <f>I152-G152</f>
        <v>0</v>
      </c>
      <c r="I152" s="46">
        <v>8000000</v>
      </c>
      <c r="J152" s="46">
        <v>7000000</v>
      </c>
      <c r="K152" s="46">
        <f>L152-J152</f>
        <v>0</v>
      </c>
      <c r="L152" s="46">
        <v>7000000</v>
      </c>
      <c r="M152" s="23">
        <f>M153</f>
        <v>5307069.43</v>
      </c>
      <c r="N152" s="43">
        <f t="shared" si="28"/>
        <v>93.93043238938053</v>
      </c>
      <c r="O152" s="43">
        <f t="shared" si="27"/>
        <v>30.522585381592627</v>
      </c>
    </row>
    <row r="153" spans="1:15" s="10" customFormat="1" ht="47.25">
      <c r="A153" s="18" t="s">
        <v>446</v>
      </c>
      <c r="B153" s="19" t="s">
        <v>447</v>
      </c>
      <c r="C153" s="23"/>
      <c r="D153" s="21"/>
      <c r="E153" s="23">
        <f>E154</f>
        <v>17387352.23</v>
      </c>
      <c r="F153" s="23">
        <f>F154</f>
        <v>5650000</v>
      </c>
      <c r="G153" s="46"/>
      <c r="H153" s="45"/>
      <c r="I153" s="46"/>
      <c r="J153" s="46"/>
      <c r="K153" s="46"/>
      <c r="L153" s="46"/>
      <c r="M153" s="23">
        <f>M154</f>
        <v>5307069.43</v>
      </c>
      <c r="N153" s="43">
        <f t="shared" si="28"/>
        <v>93.93043238938053</v>
      </c>
      <c r="O153" s="43">
        <f t="shared" si="27"/>
        <v>30.522585381592627</v>
      </c>
    </row>
    <row r="154" spans="1:15" s="10" customFormat="1" ht="49.5" customHeight="1">
      <c r="A154" s="18" t="s">
        <v>448</v>
      </c>
      <c r="B154" s="19" t="s">
        <v>449</v>
      </c>
      <c r="C154" s="23"/>
      <c r="D154" s="21"/>
      <c r="E154" s="23">
        <v>17387352.23</v>
      </c>
      <c r="F154" s="23">
        <v>5650000</v>
      </c>
      <c r="G154" s="46"/>
      <c r="H154" s="45"/>
      <c r="I154" s="46"/>
      <c r="J154" s="46"/>
      <c r="K154" s="46"/>
      <c r="L154" s="46"/>
      <c r="M154" s="23">
        <v>5307069.43</v>
      </c>
      <c r="N154" s="43">
        <f t="shared" si="28"/>
        <v>93.93043238938053</v>
      </c>
      <c r="O154" s="43">
        <f t="shared" si="27"/>
        <v>30.522585381592627</v>
      </c>
    </row>
    <row r="155" spans="1:15" ht="18.75">
      <c r="A155" s="39" t="s">
        <v>76</v>
      </c>
      <c r="B155" s="20" t="s">
        <v>77</v>
      </c>
      <c r="C155" s="21">
        <v>1700000</v>
      </c>
      <c r="D155" s="21">
        <f>F155-C155</f>
        <v>-270000</v>
      </c>
      <c r="E155" s="21">
        <f>E156</f>
        <v>955000</v>
      </c>
      <c r="F155" s="21">
        <f>F156</f>
        <v>1430000</v>
      </c>
      <c r="G155" s="45">
        <v>1600000</v>
      </c>
      <c r="H155" s="45">
        <f>I155-G155</f>
        <v>0</v>
      </c>
      <c r="I155" s="45">
        <v>1600000</v>
      </c>
      <c r="J155" s="45">
        <v>1500000</v>
      </c>
      <c r="K155" s="45">
        <f>L155-J155</f>
        <v>0</v>
      </c>
      <c r="L155" s="45">
        <v>1500000</v>
      </c>
      <c r="M155" s="21">
        <f>M156</f>
        <v>1439500</v>
      </c>
      <c r="N155" s="44">
        <f t="shared" si="28"/>
        <v>100.66433566433565</v>
      </c>
      <c r="O155" s="44">
        <f t="shared" si="27"/>
        <v>150.73298429319374</v>
      </c>
    </row>
    <row r="156" spans="1:15" s="10" customFormat="1" ht="31.5">
      <c r="A156" s="18" t="s">
        <v>450</v>
      </c>
      <c r="B156" s="19" t="s">
        <v>451</v>
      </c>
      <c r="C156" s="21"/>
      <c r="D156" s="21"/>
      <c r="E156" s="23">
        <f>E157</f>
        <v>955000</v>
      </c>
      <c r="F156" s="23">
        <f>F157</f>
        <v>1430000</v>
      </c>
      <c r="G156" s="45"/>
      <c r="H156" s="45"/>
      <c r="I156" s="45"/>
      <c r="J156" s="45"/>
      <c r="K156" s="45"/>
      <c r="L156" s="45"/>
      <c r="M156" s="23">
        <f>M157</f>
        <v>1439500</v>
      </c>
      <c r="N156" s="43">
        <f t="shared" si="28"/>
        <v>100.66433566433565</v>
      </c>
      <c r="O156" s="43">
        <f t="shared" si="27"/>
        <v>150.73298429319374</v>
      </c>
    </row>
    <row r="157" spans="1:15" s="10" customFormat="1" ht="47.25">
      <c r="A157" s="18" t="s">
        <v>452</v>
      </c>
      <c r="B157" s="19" t="s">
        <v>453</v>
      </c>
      <c r="C157" s="21"/>
      <c r="D157" s="21"/>
      <c r="E157" s="23">
        <v>955000</v>
      </c>
      <c r="F157" s="23">
        <v>1430000</v>
      </c>
      <c r="G157" s="45"/>
      <c r="H157" s="45"/>
      <c r="I157" s="45"/>
      <c r="J157" s="45"/>
      <c r="K157" s="45"/>
      <c r="L157" s="45"/>
      <c r="M157" s="23">
        <v>1439500</v>
      </c>
      <c r="N157" s="43">
        <f t="shared" si="28"/>
        <v>100.66433566433565</v>
      </c>
      <c r="O157" s="43">
        <f t="shared" si="27"/>
        <v>150.73298429319374</v>
      </c>
    </row>
    <row r="158" spans="1:15" ht="18.75">
      <c r="A158" s="39" t="s">
        <v>78</v>
      </c>
      <c r="B158" s="20" t="s">
        <v>79</v>
      </c>
      <c r="C158" s="21">
        <f>C159+C161+C163+C173+C174+C175+C177+C179+C180+C182+C184</f>
        <v>387366351</v>
      </c>
      <c r="D158" s="21">
        <f>F158-C158</f>
        <v>-166538092</v>
      </c>
      <c r="E158" s="21">
        <f>E159+E161+E163+E165+E168+E171+E174+E175+E176+E180+E182+E184</f>
        <v>310487751.54999995</v>
      </c>
      <c r="F158" s="21">
        <f>F159+F161+F163+F165+F171+F174+F175+F176+F180+F182+F184</f>
        <v>220828259</v>
      </c>
      <c r="G158" s="45">
        <f>G159+G161+G163+G173+G174+G175+G177+G179+G180+G182+G184</f>
        <v>444316245</v>
      </c>
      <c r="H158" s="45">
        <f>I158-G158</f>
        <v>0</v>
      </c>
      <c r="I158" s="45">
        <f>I159+I161+I163+I173+I174+I175+I177+I179+I180+I182+I184</f>
        <v>444316245</v>
      </c>
      <c r="J158" s="45">
        <f>J159+J161+J163+J173+J174+J175+J177+J179+J180+J182+J184</f>
        <v>498379830</v>
      </c>
      <c r="K158" s="45">
        <f>L158-J158</f>
        <v>0</v>
      </c>
      <c r="L158" s="45">
        <f>L159+L161+L163+L173+L174+L175+L177+L179+L180+L182+L184</f>
        <v>498379830</v>
      </c>
      <c r="M158" s="21">
        <f>M159+M161+M163+M165+M171+M174+M175+M176+M180+M182+M184</f>
        <v>245531468.57</v>
      </c>
      <c r="N158" s="44">
        <f t="shared" si="28"/>
        <v>111.18661609789714</v>
      </c>
      <c r="O158" s="44">
        <f t="shared" si="27"/>
        <v>79.07927682952749</v>
      </c>
    </row>
    <row r="159" spans="1:15" ht="78.75">
      <c r="A159" s="40" t="s">
        <v>83</v>
      </c>
      <c r="B159" s="22" t="s">
        <v>84</v>
      </c>
      <c r="C159" s="23">
        <v>150000</v>
      </c>
      <c r="D159" s="21">
        <f>F159-C159</f>
        <v>1050000</v>
      </c>
      <c r="E159" s="23">
        <f>E160</f>
        <v>1057237.09</v>
      </c>
      <c r="F159" s="23">
        <f>F160</f>
        <v>1200000</v>
      </c>
      <c r="G159" s="46">
        <v>150000</v>
      </c>
      <c r="H159" s="45">
        <f>I159-G159</f>
        <v>0</v>
      </c>
      <c r="I159" s="46">
        <v>150000</v>
      </c>
      <c r="J159" s="46">
        <v>150000</v>
      </c>
      <c r="K159" s="46">
        <f>L159-J159</f>
        <v>0</v>
      </c>
      <c r="L159" s="46">
        <v>150000</v>
      </c>
      <c r="M159" s="23">
        <f>M160</f>
        <v>1263921.1</v>
      </c>
      <c r="N159" s="43">
        <f t="shared" si="28"/>
        <v>105.32675833333333</v>
      </c>
      <c r="O159" s="43">
        <f t="shared" si="27"/>
        <v>119.54944751323471</v>
      </c>
    </row>
    <row r="160" spans="1:15" s="10" customFormat="1" ht="78.75">
      <c r="A160" s="18" t="s">
        <v>454</v>
      </c>
      <c r="B160" s="19" t="s">
        <v>455</v>
      </c>
      <c r="C160" s="23"/>
      <c r="D160" s="21"/>
      <c r="E160" s="23">
        <v>1057237.09</v>
      </c>
      <c r="F160" s="23">
        <v>1200000</v>
      </c>
      <c r="G160" s="46"/>
      <c r="H160" s="45"/>
      <c r="I160" s="46"/>
      <c r="J160" s="46"/>
      <c r="K160" s="46"/>
      <c r="L160" s="46"/>
      <c r="M160" s="23">
        <v>1263921.1</v>
      </c>
      <c r="N160" s="43">
        <f t="shared" si="28"/>
        <v>105.32675833333333</v>
      </c>
      <c r="O160" s="43">
        <f t="shared" si="27"/>
        <v>119.54944751323471</v>
      </c>
    </row>
    <row r="161" spans="1:15" ht="18.75" customHeight="1">
      <c r="A161" s="40" t="s">
        <v>85</v>
      </c>
      <c r="B161" s="22" t="s">
        <v>86</v>
      </c>
      <c r="C161" s="23">
        <v>7000</v>
      </c>
      <c r="D161" s="21">
        <f>F161-C161</f>
        <v>-4000</v>
      </c>
      <c r="E161" s="23">
        <f>E162</f>
        <v>900</v>
      </c>
      <c r="F161" s="23">
        <f>F162</f>
        <v>3000</v>
      </c>
      <c r="G161" s="46">
        <v>7000</v>
      </c>
      <c r="H161" s="45">
        <f>I161-G161</f>
        <v>0</v>
      </c>
      <c r="I161" s="46">
        <v>7000</v>
      </c>
      <c r="J161" s="46">
        <v>7000</v>
      </c>
      <c r="K161" s="46">
        <f>L161-J161</f>
        <v>0</v>
      </c>
      <c r="L161" s="46">
        <v>7000</v>
      </c>
      <c r="M161" s="23">
        <f>M162</f>
        <v>300</v>
      </c>
      <c r="N161" s="43">
        <f t="shared" si="28"/>
        <v>10</v>
      </c>
      <c r="O161" s="43">
        <f t="shared" si="27"/>
        <v>33.33333333333333</v>
      </c>
    </row>
    <row r="162" spans="1:15" s="10" customFormat="1" ht="47.25">
      <c r="A162" s="18" t="s">
        <v>456</v>
      </c>
      <c r="B162" s="19" t="s">
        <v>457</v>
      </c>
      <c r="C162" s="23"/>
      <c r="D162" s="21"/>
      <c r="E162" s="23">
        <v>900</v>
      </c>
      <c r="F162" s="23">
        <v>3000</v>
      </c>
      <c r="G162" s="46"/>
      <c r="H162" s="45"/>
      <c r="I162" s="46"/>
      <c r="J162" s="46"/>
      <c r="K162" s="46"/>
      <c r="L162" s="46"/>
      <c r="M162" s="23">
        <v>300</v>
      </c>
      <c r="N162" s="43">
        <f t="shared" si="28"/>
        <v>10</v>
      </c>
      <c r="O162" s="43">
        <f t="shared" si="27"/>
        <v>33.33333333333333</v>
      </c>
    </row>
    <row r="163" spans="1:15" ht="33" customHeight="1">
      <c r="A163" s="40" t="s">
        <v>87</v>
      </c>
      <c r="B163" s="22" t="s">
        <v>88</v>
      </c>
      <c r="C163" s="23">
        <v>845000</v>
      </c>
      <c r="D163" s="21">
        <f>F163-C163</f>
        <v>890000</v>
      </c>
      <c r="E163" s="23">
        <f>E164</f>
        <v>1179505.6</v>
      </c>
      <c r="F163" s="23">
        <f>F164</f>
        <v>1735000</v>
      </c>
      <c r="G163" s="46">
        <v>846000</v>
      </c>
      <c r="H163" s="45">
        <f>I163-G163</f>
        <v>0</v>
      </c>
      <c r="I163" s="46">
        <v>846000</v>
      </c>
      <c r="J163" s="46">
        <v>847000</v>
      </c>
      <c r="K163" s="46">
        <f>L163-J163</f>
        <v>0</v>
      </c>
      <c r="L163" s="46">
        <v>847000</v>
      </c>
      <c r="M163" s="23">
        <f>M164</f>
        <v>2307494.18</v>
      </c>
      <c r="N163" s="43">
        <f t="shared" si="28"/>
        <v>132.99678270893372</v>
      </c>
      <c r="O163" s="43">
        <f t="shared" si="27"/>
        <v>195.63232086392807</v>
      </c>
    </row>
    <row r="164" spans="1:15" s="10" customFormat="1" ht="47.25">
      <c r="A164" s="18" t="s">
        <v>458</v>
      </c>
      <c r="B164" s="19" t="s">
        <v>459</v>
      </c>
      <c r="C164" s="23"/>
      <c r="D164" s="21"/>
      <c r="E164" s="23">
        <v>1179505.6</v>
      </c>
      <c r="F164" s="23">
        <v>1735000</v>
      </c>
      <c r="G164" s="46"/>
      <c r="H164" s="45"/>
      <c r="I164" s="46"/>
      <c r="J164" s="46"/>
      <c r="K164" s="46"/>
      <c r="L164" s="46"/>
      <c r="M164" s="23">
        <v>2307494.18</v>
      </c>
      <c r="N164" s="43">
        <f t="shared" si="28"/>
        <v>132.99678270893372</v>
      </c>
      <c r="O164" s="43">
        <f t="shared" si="27"/>
        <v>195.63232086392807</v>
      </c>
    </row>
    <row r="165" spans="1:15" s="10" customFormat="1" ht="18.75" hidden="1">
      <c r="A165" s="18" t="s">
        <v>460</v>
      </c>
      <c r="B165" s="19" t="s">
        <v>461</v>
      </c>
      <c r="C165" s="23"/>
      <c r="D165" s="21"/>
      <c r="E165" s="23"/>
      <c r="F165" s="23">
        <f>F166</f>
        <v>0</v>
      </c>
      <c r="G165" s="46"/>
      <c r="H165" s="45"/>
      <c r="I165" s="46"/>
      <c r="J165" s="46"/>
      <c r="K165" s="46"/>
      <c r="L165" s="46"/>
      <c r="M165" s="23">
        <f>M166</f>
        <v>0</v>
      </c>
      <c r="N165" s="43" t="e">
        <f t="shared" si="28"/>
        <v>#DIV/0!</v>
      </c>
      <c r="O165" s="43" t="e">
        <f t="shared" si="27"/>
        <v>#DIV/0!</v>
      </c>
    </row>
    <row r="166" spans="1:15" s="10" customFormat="1" ht="47.25" hidden="1">
      <c r="A166" s="18" t="s">
        <v>462</v>
      </c>
      <c r="B166" s="19" t="s">
        <v>463</v>
      </c>
      <c r="C166" s="23"/>
      <c r="D166" s="21"/>
      <c r="E166" s="23"/>
      <c r="F166" s="23">
        <f>F167</f>
        <v>0</v>
      </c>
      <c r="G166" s="46"/>
      <c r="H166" s="45"/>
      <c r="I166" s="46"/>
      <c r="J166" s="46"/>
      <c r="K166" s="46"/>
      <c r="L166" s="46"/>
      <c r="M166" s="23">
        <f>M167</f>
        <v>0</v>
      </c>
      <c r="N166" s="43" t="e">
        <f t="shared" si="28"/>
        <v>#DIV/0!</v>
      </c>
      <c r="O166" s="43" t="e">
        <f t="shared" si="27"/>
        <v>#DIV/0!</v>
      </c>
    </row>
    <row r="167" spans="1:15" s="10" customFormat="1" ht="63" hidden="1">
      <c r="A167" s="18" t="s">
        <v>464</v>
      </c>
      <c r="B167" s="19" t="s">
        <v>465</v>
      </c>
      <c r="C167" s="23"/>
      <c r="D167" s="21"/>
      <c r="E167" s="23"/>
      <c r="F167" s="23"/>
      <c r="G167" s="46"/>
      <c r="H167" s="45"/>
      <c r="I167" s="46"/>
      <c r="J167" s="46"/>
      <c r="K167" s="46"/>
      <c r="L167" s="46"/>
      <c r="M167" s="23"/>
      <c r="N167" s="43" t="e">
        <f t="shared" si="28"/>
        <v>#DIV/0!</v>
      </c>
      <c r="O167" s="43" t="e">
        <f t="shared" si="27"/>
        <v>#DIV/0!</v>
      </c>
    </row>
    <row r="168" spans="1:15" s="53" customFormat="1" ht="18.75">
      <c r="A168" s="18" t="s">
        <v>460</v>
      </c>
      <c r="B168" s="19" t="s">
        <v>461</v>
      </c>
      <c r="C168" s="23"/>
      <c r="D168" s="21"/>
      <c r="E168" s="23">
        <f>E169</f>
        <v>20561.09</v>
      </c>
      <c r="F168" s="33" t="s">
        <v>332</v>
      </c>
      <c r="G168" s="33" t="s">
        <v>332</v>
      </c>
      <c r="H168" s="33" t="s">
        <v>332</v>
      </c>
      <c r="I168" s="33" t="s">
        <v>332</v>
      </c>
      <c r="J168" s="33" t="s">
        <v>332</v>
      </c>
      <c r="K168" s="33" t="s">
        <v>332</v>
      </c>
      <c r="L168" s="33" t="s">
        <v>332</v>
      </c>
      <c r="M168" s="33" t="s">
        <v>332</v>
      </c>
      <c r="N168" s="43"/>
      <c r="O168" s="43">
        <f t="shared" si="27"/>
        <v>0</v>
      </c>
    </row>
    <row r="169" spans="1:15" s="53" customFormat="1" ht="47.25">
      <c r="A169" s="18" t="s">
        <v>462</v>
      </c>
      <c r="B169" s="19" t="s">
        <v>463</v>
      </c>
      <c r="C169" s="23"/>
      <c r="D169" s="21"/>
      <c r="E169" s="23">
        <f>E170</f>
        <v>20561.09</v>
      </c>
      <c r="F169" s="33" t="s">
        <v>332</v>
      </c>
      <c r="G169" s="33" t="s">
        <v>332</v>
      </c>
      <c r="H169" s="33" t="s">
        <v>332</v>
      </c>
      <c r="I169" s="33" t="s">
        <v>332</v>
      </c>
      <c r="J169" s="33" t="s">
        <v>332</v>
      </c>
      <c r="K169" s="33" t="s">
        <v>332</v>
      </c>
      <c r="L169" s="33" t="s">
        <v>332</v>
      </c>
      <c r="M169" s="33" t="s">
        <v>332</v>
      </c>
      <c r="N169" s="43"/>
      <c r="O169" s="43">
        <f t="shared" si="27"/>
        <v>0</v>
      </c>
    </row>
    <row r="170" spans="1:15" s="53" customFormat="1" ht="63">
      <c r="A170" s="18" t="s">
        <v>464</v>
      </c>
      <c r="B170" s="19" t="s">
        <v>465</v>
      </c>
      <c r="C170" s="23"/>
      <c r="D170" s="21"/>
      <c r="E170" s="23">
        <v>20561.09</v>
      </c>
      <c r="F170" s="33" t="s">
        <v>332</v>
      </c>
      <c r="G170" s="33" t="s">
        <v>332</v>
      </c>
      <c r="H170" s="33" t="s">
        <v>332</v>
      </c>
      <c r="I170" s="33" t="s">
        <v>332</v>
      </c>
      <c r="J170" s="33" t="s">
        <v>332</v>
      </c>
      <c r="K170" s="33" t="s">
        <v>332</v>
      </c>
      <c r="L170" s="33" t="s">
        <v>332</v>
      </c>
      <c r="M170" s="33" t="s">
        <v>332</v>
      </c>
      <c r="N170" s="43"/>
      <c r="O170" s="43">
        <f t="shared" si="27"/>
        <v>0</v>
      </c>
    </row>
    <row r="171" spans="1:15" s="10" customFormat="1" ht="94.5">
      <c r="A171" s="18" t="s">
        <v>553</v>
      </c>
      <c r="B171" s="24" t="s">
        <v>555</v>
      </c>
      <c r="C171" s="23"/>
      <c r="D171" s="21"/>
      <c r="E171" s="23">
        <f>E172</f>
        <v>86000</v>
      </c>
      <c r="F171" s="23">
        <f>F172</f>
        <v>150000</v>
      </c>
      <c r="G171" s="23">
        <f aca="true" t="shared" si="29" ref="G171:M171">G172</f>
        <v>100000</v>
      </c>
      <c r="H171" s="23">
        <f t="shared" si="29"/>
        <v>0</v>
      </c>
      <c r="I171" s="23">
        <f t="shared" si="29"/>
        <v>100000</v>
      </c>
      <c r="J171" s="23">
        <f t="shared" si="29"/>
        <v>100000</v>
      </c>
      <c r="K171" s="23">
        <f t="shared" si="29"/>
        <v>0</v>
      </c>
      <c r="L171" s="23">
        <f t="shared" si="29"/>
        <v>100000</v>
      </c>
      <c r="M171" s="23">
        <f t="shared" si="29"/>
        <v>136000</v>
      </c>
      <c r="N171" s="43">
        <f aca="true" t="shared" si="30" ref="N171:N185">M171/F171*100</f>
        <v>90.66666666666666</v>
      </c>
      <c r="O171" s="43">
        <f t="shared" si="27"/>
        <v>158.13953488372093</v>
      </c>
    </row>
    <row r="172" spans="1:15" s="10" customFormat="1" ht="31.5">
      <c r="A172" s="18" t="s">
        <v>554</v>
      </c>
      <c r="B172" s="24" t="s">
        <v>556</v>
      </c>
      <c r="C172" s="23"/>
      <c r="D172" s="21"/>
      <c r="E172" s="23">
        <f>E173</f>
        <v>86000</v>
      </c>
      <c r="F172" s="23">
        <f>F173</f>
        <v>150000</v>
      </c>
      <c r="G172" s="23">
        <f aca="true" t="shared" si="31" ref="G172:M172">G173</f>
        <v>100000</v>
      </c>
      <c r="H172" s="23">
        <f t="shared" si="31"/>
        <v>0</v>
      </c>
      <c r="I172" s="23">
        <f t="shared" si="31"/>
        <v>100000</v>
      </c>
      <c r="J172" s="23">
        <f t="shared" si="31"/>
        <v>100000</v>
      </c>
      <c r="K172" s="23">
        <f t="shared" si="31"/>
        <v>0</v>
      </c>
      <c r="L172" s="23">
        <f t="shared" si="31"/>
        <v>100000</v>
      </c>
      <c r="M172" s="23">
        <f t="shared" si="31"/>
        <v>136000</v>
      </c>
      <c r="N172" s="43">
        <f t="shared" si="30"/>
        <v>90.66666666666666</v>
      </c>
      <c r="O172" s="43">
        <f t="shared" si="27"/>
        <v>158.13953488372093</v>
      </c>
    </row>
    <row r="173" spans="1:15" ht="47.25">
      <c r="A173" s="40" t="s">
        <v>157</v>
      </c>
      <c r="B173" s="24" t="s">
        <v>214</v>
      </c>
      <c r="C173" s="23">
        <v>100000</v>
      </c>
      <c r="D173" s="21">
        <f>F173-C173</f>
        <v>50000</v>
      </c>
      <c r="E173" s="23">
        <v>86000</v>
      </c>
      <c r="F173" s="23">
        <v>150000</v>
      </c>
      <c r="G173" s="46">
        <v>100000</v>
      </c>
      <c r="H173" s="45">
        <f>I173-G173</f>
        <v>0</v>
      </c>
      <c r="I173" s="46">
        <v>100000</v>
      </c>
      <c r="J173" s="46">
        <v>100000</v>
      </c>
      <c r="K173" s="46">
        <f>L173-J173</f>
        <v>0</v>
      </c>
      <c r="L173" s="46">
        <v>100000</v>
      </c>
      <c r="M173" s="23">
        <v>136000</v>
      </c>
      <c r="N173" s="43">
        <f t="shared" si="30"/>
        <v>90.66666666666666</v>
      </c>
      <c r="O173" s="43">
        <f t="shared" si="27"/>
        <v>158.13953488372093</v>
      </c>
    </row>
    <row r="174" spans="1:15" ht="31.5">
      <c r="A174" s="40" t="s">
        <v>80</v>
      </c>
      <c r="B174" s="22" t="s">
        <v>81</v>
      </c>
      <c r="C174" s="23">
        <v>660000</v>
      </c>
      <c r="D174" s="21">
        <f>F174-C174</f>
        <v>-410000</v>
      </c>
      <c r="E174" s="23">
        <v>187830</v>
      </c>
      <c r="F174" s="23">
        <v>250000</v>
      </c>
      <c r="G174" s="46">
        <v>670000</v>
      </c>
      <c r="H174" s="45">
        <f>I174-G174</f>
        <v>0</v>
      </c>
      <c r="I174" s="46">
        <v>670000</v>
      </c>
      <c r="J174" s="46">
        <v>680000</v>
      </c>
      <c r="K174" s="46">
        <f>L174-J174</f>
        <v>0</v>
      </c>
      <c r="L174" s="46">
        <v>680000</v>
      </c>
      <c r="M174" s="23">
        <v>174436.94</v>
      </c>
      <c r="N174" s="43">
        <f t="shared" si="30"/>
        <v>69.774776</v>
      </c>
      <c r="O174" s="43">
        <f t="shared" si="27"/>
        <v>92.86958419847736</v>
      </c>
    </row>
    <row r="175" spans="1:15" ht="31.5">
      <c r="A175" s="40" t="s">
        <v>82</v>
      </c>
      <c r="B175" s="22" t="s">
        <v>232</v>
      </c>
      <c r="C175" s="23">
        <v>9575000</v>
      </c>
      <c r="D175" s="21">
        <f>F175-C175</f>
        <v>-3965000</v>
      </c>
      <c r="E175" s="23">
        <v>4613330.81</v>
      </c>
      <c r="F175" s="23">
        <v>5610000</v>
      </c>
      <c r="G175" s="46">
        <v>9676000</v>
      </c>
      <c r="H175" s="45">
        <f>I175-G175</f>
        <v>0</v>
      </c>
      <c r="I175" s="46">
        <v>9676000</v>
      </c>
      <c r="J175" s="46">
        <v>9827000</v>
      </c>
      <c r="K175" s="46">
        <f>L175-J175</f>
        <v>0</v>
      </c>
      <c r="L175" s="46">
        <v>9827000</v>
      </c>
      <c r="M175" s="23">
        <v>2356533.74</v>
      </c>
      <c r="N175" s="43">
        <f t="shared" si="30"/>
        <v>42.00594901960785</v>
      </c>
      <c r="O175" s="43">
        <f t="shared" si="27"/>
        <v>51.08096161003465</v>
      </c>
    </row>
    <row r="176" spans="1:15" s="10" customFormat="1" ht="19.5" customHeight="1">
      <c r="A176" s="18" t="s">
        <v>466</v>
      </c>
      <c r="B176" s="19" t="s">
        <v>467</v>
      </c>
      <c r="C176" s="23"/>
      <c r="D176" s="21"/>
      <c r="E176" s="23">
        <f>E177+E179</f>
        <v>297324152.13</v>
      </c>
      <c r="F176" s="23">
        <f>F177+F179</f>
        <v>205594750</v>
      </c>
      <c r="G176" s="46"/>
      <c r="H176" s="45"/>
      <c r="I176" s="46"/>
      <c r="J176" s="46"/>
      <c r="K176" s="46"/>
      <c r="L176" s="46"/>
      <c r="M176" s="23">
        <f>M177+M179</f>
        <v>233624297.38</v>
      </c>
      <c r="N176" s="43">
        <f t="shared" si="30"/>
        <v>113.63339646561987</v>
      </c>
      <c r="O176" s="43">
        <f t="shared" si="27"/>
        <v>78.57562048233865</v>
      </c>
    </row>
    <row r="177" spans="1:15" ht="33.75" customHeight="1">
      <c r="A177" s="40" t="s">
        <v>91</v>
      </c>
      <c r="B177" s="22" t="s">
        <v>92</v>
      </c>
      <c r="C177" s="23">
        <v>203000</v>
      </c>
      <c r="D177" s="21">
        <f>F177-C177</f>
        <v>229500</v>
      </c>
      <c r="E177" s="23">
        <f>E178</f>
        <v>368910</v>
      </c>
      <c r="F177" s="23">
        <f>F178</f>
        <v>432500</v>
      </c>
      <c r="G177" s="46">
        <v>220000</v>
      </c>
      <c r="H177" s="45">
        <f>I177-G177</f>
        <v>0</v>
      </c>
      <c r="I177" s="46">
        <v>220000</v>
      </c>
      <c r="J177" s="46">
        <v>220000</v>
      </c>
      <c r="K177" s="46">
        <f>L177-J177</f>
        <v>0</v>
      </c>
      <c r="L177" s="46">
        <v>220000</v>
      </c>
      <c r="M177" s="23">
        <f>M178</f>
        <v>425378.34</v>
      </c>
      <c r="N177" s="43">
        <f t="shared" si="30"/>
        <v>98.35337341040463</v>
      </c>
      <c r="O177" s="43">
        <f t="shared" si="27"/>
        <v>115.30680653818004</v>
      </c>
    </row>
    <row r="178" spans="1:15" s="10" customFormat="1" ht="47.25">
      <c r="A178" s="18" t="s">
        <v>468</v>
      </c>
      <c r="B178" s="19" t="s">
        <v>469</v>
      </c>
      <c r="C178" s="23"/>
      <c r="D178" s="21"/>
      <c r="E178" s="23">
        <v>368910</v>
      </c>
      <c r="F178" s="23">
        <v>432500</v>
      </c>
      <c r="G178" s="46"/>
      <c r="H178" s="45"/>
      <c r="I178" s="46"/>
      <c r="J178" s="46"/>
      <c r="K178" s="46"/>
      <c r="L178" s="46"/>
      <c r="M178" s="23">
        <v>425378.34</v>
      </c>
      <c r="N178" s="43">
        <f t="shared" si="30"/>
        <v>98.35337341040463</v>
      </c>
      <c r="O178" s="43">
        <f t="shared" si="27"/>
        <v>115.30680653818004</v>
      </c>
    </row>
    <row r="179" spans="1:15" ht="31.5">
      <c r="A179" s="40" t="s">
        <v>89</v>
      </c>
      <c r="B179" s="22" t="s">
        <v>90</v>
      </c>
      <c r="C179" s="23">
        <v>363731351</v>
      </c>
      <c r="D179" s="21">
        <f>F179-C179</f>
        <v>-158569101</v>
      </c>
      <c r="E179" s="23">
        <v>296955242.13</v>
      </c>
      <c r="F179" s="23">
        <v>205162250</v>
      </c>
      <c r="G179" s="46">
        <v>420382245</v>
      </c>
      <c r="H179" s="45">
        <f>I179-G179</f>
        <v>0</v>
      </c>
      <c r="I179" s="46">
        <v>420382245</v>
      </c>
      <c r="J179" s="46">
        <v>474163830</v>
      </c>
      <c r="K179" s="46">
        <f>L179-J179</f>
        <v>0</v>
      </c>
      <c r="L179" s="46">
        <v>474163830</v>
      </c>
      <c r="M179" s="23">
        <v>233198919.04</v>
      </c>
      <c r="N179" s="43">
        <f t="shared" si="30"/>
        <v>113.6656080931068</v>
      </c>
      <c r="O179" s="43">
        <f t="shared" si="27"/>
        <v>78.5299890203356</v>
      </c>
    </row>
    <row r="180" spans="1:15" ht="47.25">
      <c r="A180" s="40" t="s">
        <v>93</v>
      </c>
      <c r="B180" s="22" t="s">
        <v>215</v>
      </c>
      <c r="C180" s="23">
        <v>950000</v>
      </c>
      <c r="D180" s="21">
        <f>F180-C180</f>
        <v>50000</v>
      </c>
      <c r="E180" s="23">
        <f>E181</f>
        <v>1151305.23</v>
      </c>
      <c r="F180" s="23">
        <f>F181</f>
        <v>1000000</v>
      </c>
      <c r="G180" s="46">
        <v>960000</v>
      </c>
      <c r="H180" s="45">
        <f>I180-G180</f>
        <v>0</v>
      </c>
      <c r="I180" s="46">
        <v>960000</v>
      </c>
      <c r="J180" s="46">
        <v>970000</v>
      </c>
      <c r="K180" s="46">
        <f>L180-J180</f>
        <v>0</v>
      </c>
      <c r="L180" s="46">
        <v>970000</v>
      </c>
      <c r="M180" s="23">
        <f>M181</f>
        <v>1074394.76</v>
      </c>
      <c r="N180" s="43">
        <f t="shared" si="30"/>
        <v>107.43947600000001</v>
      </c>
      <c r="O180" s="43">
        <f t="shared" si="27"/>
        <v>93.31971505071684</v>
      </c>
    </row>
    <row r="181" spans="1:15" s="10" customFormat="1" ht="51" customHeight="1">
      <c r="A181" s="18" t="s">
        <v>470</v>
      </c>
      <c r="B181" s="19" t="s">
        <v>471</v>
      </c>
      <c r="C181" s="23"/>
      <c r="D181" s="21"/>
      <c r="E181" s="23">
        <v>1151305.23</v>
      </c>
      <c r="F181" s="23">
        <v>1000000</v>
      </c>
      <c r="G181" s="46"/>
      <c r="H181" s="45"/>
      <c r="I181" s="46"/>
      <c r="J181" s="46"/>
      <c r="K181" s="46"/>
      <c r="L181" s="46"/>
      <c r="M181" s="23">
        <v>1074394.76</v>
      </c>
      <c r="N181" s="43">
        <f t="shared" si="30"/>
        <v>107.43947600000001</v>
      </c>
      <c r="O181" s="43">
        <f t="shared" si="27"/>
        <v>93.31971505071684</v>
      </c>
    </row>
    <row r="182" spans="1:15" ht="47.25">
      <c r="A182" s="40" t="s">
        <v>140</v>
      </c>
      <c r="B182" s="22" t="s">
        <v>141</v>
      </c>
      <c r="C182" s="23">
        <v>3050000</v>
      </c>
      <c r="D182" s="21">
        <f>F182-C182</f>
        <v>0</v>
      </c>
      <c r="E182" s="23">
        <f>E183</f>
        <v>2686482.58</v>
      </c>
      <c r="F182" s="23">
        <f>F183</f>
        <v>3050000</v>
      </c>
      <c r="G182" s="46">
        <v>3100000</v>
      </c>
      <c r="H182" s="45">
        <f>I182-G182</f>
        <v>0</v>
      </c>
      <c r="I182" s="46">
        <v>3100000</v>
      </c>
      <c r="J182" s="46">
        <v>3100000</v>
      </c>
      <c r="K182" s="46">
        <f>L182-J182</f>
        <v>0</v>
      </c>
      <c r="L182" s="46">
        <v>3100000</v>
      </c>
      <c r="M182" s="23">
        <f>M183</f>
        <v>1805324.62</v>
      </c>
      <c r="N182" s="43">
        <f t="shared" si="30"/>
        <v>59.190971147540985</v>
      </c>
      <c r="O182" s="43">
        <f t="shared" si="27"/>
        <v>67.20030993091346</v>
      </c>
    </row>
    <row r="183" spans="1:15" s="10" customFormat="1" ht="65.25" customHeight="1">
      <c r="A183" s="18" t="s">
        <v>472</v>
      </c>
      <c r="B183" s="19" t="s">
        <v>651</v>
      </c>
      <c r="C183" s="23"/>
      <c r="D183" s="21"/>
      <c r="E183" s="23">
        <v>2686482.58</v>
      </c>
      <c r="F183" s="23">
        <v>3050000</v>
      </c>
      <c r="G183" s="46"/>
      <c r="H183" s="45"/>
      <c r="I183" s="46"/>
      <c r="J183" s="46"/>
      <c r="K183" s="46"/>
      <c r="L183" s="46"/>
      <c r="M183" s="23">
        <v>1805324.62</v>
      </c>
      <c r="N183" s="43">
        <f t="shared" si="30"/>
        <v>59.190971147540985</v>
      </c>
      <c r="O183" s="43">
        <f t="shared" si="27"/>
        <v>67.20030993091346</v>
      </c>
    </row>
    <row r="184" spans="1:15" ht="31.5">
      <c r="A184" s="40" t="s">
        <v>94</v>
      </c>
      <c r="B184" s="22" t="s">
        <v>95</v>
      </c>
      <c r="C184" s="23">
        <v>8095000</v>
      </c>
      <c r="D184" s="21">
        <f>F184-C184</f>
        <v>-5859491</v>
      </c>
      <c r="E184" s="23">
        <f>E185</f>
        <v>2180447.02</v>
      </c>
      <c r="F184" s="23">
        <f>F185</f>
        <v>2235509</v>
      </c>
      <c r="G184" s="46">
        <v>8205000</v>
      </c>
      <c r="H184" s="45">
        <f>I184-G184</f>
        <v>0</v>
      </c>
      <c r="I184" s="46">
        <v>8205000</v>
      </c>
      <c r="J184" s="46">
        <v>8315000</v>
      </c>
      <c r="K184" s="46">
        <f>L184-J184</f>
        <v>0</v>
      </c>
      <c r="L184" s="46">
        <v>8315000</v>
      </c>
      <c r="M184" s="23">
        <f>M185</f>
        <v>2788765.85</v>
      </c>
      <c r="N184" s="43">
        <f t="shared" si="30"/>
        <v>124.7485852215312</v>
      </c>
      <c r="O184" s="43">
        <f t="shared" si="27"/>
        <v>127.89881269392183</v>
      </c>
    </row>
    <row r="185" spans="1:15" s="10" customFormat="1" ht="33" customHeight="1">
      <c r="A185" s="18" t="s">
        <v>473</v>
      </c>
      <c r="B185" s="19" t="s">
        <v>474</v>
      </c>
      <c r="C185" s="23"/>
      <c r="D185" s="21"/>
      <c r="E185" s="23">
        <v>2180447.02</v>
      </c>
      <c r="F185" s="23">
        <v>2235509</v>
      </c>
      <c r="G185" s="46"/>
      <c r="H185" s="45"/>
      <c r="I185" s="46"/>
      <c r="J185" s="46"/>
      <c r="K185" s="46"/>
      <c r="L185" s="46"/>
      <c r="M185" s="23">
        <v>2788765.85</v>
      </c>
      <c r="N185" s="43">
        <f t="shared" si="30"/>
        <v>124.7485852215312</v>
      </c>
      <c r="O185" s="43">
        <f t="shared" si="27"/>
        <v>127.89881269392183</v>
      </c>
    </row>
    <row r="186" spans="1:15" s="10" customFormat="1" ht="18.75">
      <c r="A186" s="37" t="s">
        <v>475</v>
      </c>
      <c r="B186" s="38" t="s">
        <v>476</v>
      </c>
      <c r="C186" s="23"/>
      <c r="D186" s="21"/>
      <c r="E186" s="21">
        <f>E187+E189</f>
        <v>-19700.870000000024</v>
      </c>
      <c r="F186" s="36" t="s">
        <v>332</v>
      </c>
      <c r="G186" s="46"/>
      <c r="H186" s="45"/>
      <c r="I186" s="46"/>
      <c r="J186" s="46"/>
      <c r="K186" s="46"/>
      <c r="L186" s="46"/>
      <c r="M186" s="21">
        <f>M187+M189</f>
        <v>-22807074.26</v>
      </c>
      <c r="N186" s="43"/>
      <c r="O186" s="44">
        <f t="shared" si="27"/>
        <v>115766.83801273737</v>
      </c>
    </row>
    <row r="187" spans="1:15" s="10" customFormat="1" ht="18.75">
      <c r="A187" s="34" t="s">
        <v>477</v>
      </c>
      <c r="B187" s="35" t="s">
        <v>478</v>
      </c>
      <c r="C187" s="23"/>
      <c r="D187" s="21"/>
      <c r="E187" s="23">
        <f>E188</f>
        <v>-196461.23</v>
      </c>
      <c r="F187" s="33" t="s">
        <v>332</v>
      </c>
      <c r="G187" s="46"/>
      <c r="H187" s="45"/>
      <c r="I187" s="46"/>
      <c r="J187" s="46"/>
      <c r="K187" s="46"/>
      <c r="L187" s="46"/>
      <c r="M187" s="23">
        <f>M188</f>
        <v>-22925019.07</v>
      </c>
      <c r="N187" s="43"/>
      <c r="O187" s="43">
        <f t="shared" si="27"/>
        <v>11668.978693658793</v>
      </c>
    </row>
    <row r="188" spans="1:15" s="10" customFormat="1" ht="31.5">
      <c r="A188" s="34" t="s">
        <v>479</v>
      </c>
      <c r="B188" s="35" t="s">
        <v>480</v>
      </c>
      <c r="C188" s="23"/>
      <c r="D188" s="21"/>
      <c r="E188" s="23">
        <v>-196461.23</v>
      </c>
      <c r="F188" s="33" t="s">
        <v>332</v>
      </c>
      <c r="G188" s="46"/>
      <c r="H188" s="45"/>
      <c r="I188" s="46"/>
      <c r="J188" s="46"/>
      <c r="K188" s="46"/>
      <c r="L188" s="46"/>
      <c r="M188" s="23">
        <v>-22925019.07</v>
      </c>
      <c r="N188" s="43"/>
      <c r="O188" s="43">
        <f t="shared" si="27"/>
        <v>11668.978693658793</v>
      </c>
    </row>
    <row r="189" spans="1:15" s="10" customFormat="1" ht="18.75">
      <c r="A189" s="34" t="s">
        <v>481</v>
      </c>
      <c r="B189" s="35" t="s">
        <v>482</v>
      </c>
      <c r="C189" s="23"/>
      <c r="D189" s="21"/>
      <c r="E189" s="23">
        <f>E190</f>
        <v>176760.36</v>
      </c>
      <c r="F189" s="33" t="s">
        <v>332</v>
      </c>
      <c r="G189" s="46"/>
      <c r="H189" s="45"/>
      <c r="I189" s="46"/>
      <c r="J189" s="46"/>
      <c r="K189" s="46"/>
      <c r="L189" s="46"/>
      <c r="M189" s="23">
        <f>M190</f>
        <v>117944.81</v>
      </c>
      <c r="N189" s="43"/>
      <c r="O189" s="43">
        <f t="shared" si="27"/>
        <v>66.72582585824107</v>
      </c>
    </row>
    <row r="190" spans="1:15" s="10" customFormat="1" ht="18" customHeight="1">
      <c r="A190" s="34" t="s">
        <v>483</v>
      </c>
      <c r="B190" s="35" t="s">
        <v>484</v>
      </c>
      <c r="C190" s="23"/>
      <c r="D190" s="21"/>
      <c r="E190" s="23">
        <v>176760.36</v>
      </c>
      <c r="F190" s="33" t="s">
        <v>332</v>
      </c>
      <c r="G190" s="46"/>
      <c r="H190" s="45"/>
      <c r="I190" s="46"/>
      <c r="J190" s="46"/>
      <c r="K190" s="46"/>
      <c r="L190" s="46"/>
      <c r="M190" s="23">
        <v>117944.81</v>
      </c>
      <c r="N190" s="43"/>
      <c r="O190" s="43">
        <f t="shared" si="27"/>
        <v>66.72582585824107</v>
      </c>
    </row>
    <row r="191" spans="1:16" ht="18.75">
      <c r="A191" s="39" t="s">
        <v>96</v>
      </c>
      <c r="B191" s="20" t="s">
        <v>97</v>
      </c>
      <c r="C191" s="21" t="e">
        <f>C193+C198+C267+C309+C345+C350+C353+C363</f>
        <v>#REF!</v>
      </c>
      <c r="D191" s="21" t="e">
        <f>F191-C191</f>
        <v>#REF!</v>
      </c>
      <c r="E191" s="21">
        <f>E193+E198+E267+E309+E345+E350+E353+E363</f>
        <v>18327730788.49</v>
      </c>
      <c r="F191" s="21">
        <f>F193+F198+F267+F309+F345+F350+F353+F363</f>
        <v>28565644029.54</v>
      </c>
      <c r="G191" s="45">
        <f>G193+G198+G267+G309+G345+G350+G353+G363</f>
        <v>5960947771.76</v>
      </c>
      <c r="H191" s="45">
        <f>I191-G191</f>
        <v>0</v>
      </c>
      <c r="I191" s="45">
        <f>I193+I198+I267+I309+I345+I350+I353+I363</f>
        <v>5960947771.76</v>
      </c>
      <c r="J191" s="45">
        <f>J193+J198+J267+J309+J345+J350+J353+J363</f>
        <v>5716087997.08</v>
      </c>
      <c r="K191" s="45">
        <f>L191-J191</f>
        <v>0</v>
      </c>
      <c r="L191" s="45">
        <f>L193+L198+L267+L309+L345+L350+L353+L363</f>
        <v>5716087997.08</v>
      </c>
      <c r="M191" s="21">
        <f>M192+M345+M350+M353+M363</f>
        <v>21104376353.519997</v>
      </c>
      <c r="N191" s="44">
        <f aca="true" t="shared" si="32" ref="N191:N198">M191/F191*100</f>
        <v>73.88027496140386</v>
      </c>
      <c r="O191" s="44">
        <f t="shared" si="27"/>
        <v>115.14996917552803</v>
      </c>
      <c r="P191" s="2"/>
    </row>
    <row r="192" spans="1:16" ht="31.5">
      <c r="A192" s="26" t="s">
        <v>245</v>
      </c>
      <c r="B192" s="25" t="s">
        <v>246</v>
      </c>
      <c r="C192" s="21" t="e">
        <f>C193+C198+C267+C309</f>
        <v>#REF!</v>
      </c>
      <c r="D192" s="21" t="e">
        <f>F192-C192</f>
        <v>#REF!</v>
      </c>
      <c r="E192" s="21">
        <f>E193+E198+E267+E309</f>
        <v>18146027843.01</v>
      </c>
      <c r="F192" s="21">
        <f>F193+F198+F267+F309</f>
        <v>28371103309</v>
      </c>
      <c r="G192" s="45">
        <f>G193+G198+G267+G309</f>
        <v>5793560300</v>
      </c>
      <c r="H192" s="45">
        <f>I192-G192</f>
        <v>0</v>
      </c>
      <c r="I192" s="45">
        <f>I193+I198+I267+I309</f>
        <v>5793560300</v>
      </c>
      <c r="J192" s="45">
        <f>J193+J198+J267+J309</f>
        <v>5663157400</v>
      </c>
      <c r="K192" s="45">
        <f>L192-J192</f>
        <v>0</v>
      </c>
      <c r="L192" s="45">
        <f>L193+L198+L267+L309</f>
        <v>5663157400</v>
      </c>
      <c r="M192" s="21">
        <f>M193+M198+M267+M309</f>
        <v>20968641765.399998</v>
      </c>
      <c r="N192" s="44">
        <f t="shared" si="32"/>
        <v>73.90844669318248</v>
      </c>
      <c r="O192" s="44">
        <f t="shared" si="27"/>
        <v>115.55499609506712</v>
      </c>
      <c r="P192" s="2"/>
    </row>
    <row r="193" spans="1:16" ht="31.5">
      <c r="A193" s="39" t="s">
        <v>98</v>
      </c>
      <c r="B193" s="20" t="s">
        <v>99</v>
      </c>
      <c r="C193" s="21">
        <f>C195+C197</f>
        <v>6611410500</v>
      </c>
      <c r="D193" s="21">
        <f>D195+D197</f>
        <v>2557291300</v>
      </c>
      <c r="E193" s="21">
        <f>E194+E196</f>
        <v>5781695300</v>
      </c>
      <c r="F193" s="21">
        <f aca="true" t="shared" si="33" ref="F193:L193">F194+F196</f>
        <v>9168701800</v>
      </c>
      <c r="G193" s="21">
        <f t="shared" si="33"/>
        <v>5201693100</v>
      </c>
      <c r="H193" s="21">
        <f t="shared" si="33"/>
        <v>0</v>
      </c>
      <c r="I193" s="21">
        <f t="shared" si="33"/>
        <v>5201693100</v>
      </c>
      <c r="J193" s="21">
        <f t="shared" si="33"/>
        <v>4935447100</v>
      </c>
      <c r="K193" s="21">
        <f t="shared" si="33"/>
        <v>0</v>
      </c>
      <c r="L193" s="21">
        <f t="shared" si="33"/>
        <v>4935447100</v>
      </c>
      <c r="M193" s="21">
        <f>M194+M196</f>
        <v>7030461000</v>
      </c>
      <c r="N193" s="44">
        <f t="shared" si="32"/>
        <v>76.67891434750337</v>
      </c>
      <c r="O193" s="44">
        <f t="shared" si="27"/>
        <v>121.59860793770989</v>
      </c>
      <c r="P193" s="2"/>
    </row>
    <row r="194" spans="1:16" s="10" customFormat="1" ht="18.75">
      <c r="A194" s="18" t="s">
        <v>485</v>
      </c>
      <c r="B194" s="19" t="s">
        <v>486</v>
      </c>
      <c r="C194" s="21"/>
      <c r="D194" s="21"/>
      <c r="E194" s="23">
        <f aca="true" t="shared" si="34" ref="E194:L194">E195</f>
        <v>5240681000</v>
      </c>
      <c r="F194" s="23">
        <f t="shared" si="34"/>
        <v>8420895700</v>
      </c>
      <c r="G194" s="23">
        <f t="shared" si="34"/>
        <v>5201693100</v>
      </c>
      <c r="H194" s="23">
        <f t="shared" si="34"/>
        <v>0</v>
      </c>
      <c r="I194" s="23">
        <f t="shared" si="34"/>
        <v>5201693100</v>
      </c>
      <c r="J194" s="23">
        <f t="shared" si="34"/>
        <v>4935447100</v>
      </c>
      <c r="K194" s="23">
        <f t="shared" si="34"/>
        <v>0</v>
      </c>
      <c r="L194" s="23">
        <f t="shared" si="34"/>
        <v>4935447100</v>
      </c>
      <c r="M194" s="23">
        <f>M195</f>
        <v>6507056000</v>
      </c>
      <c r="N194" s="43">
        <f t="shared" si="32"/>
        <v>77.27273002561948</v>
      </c>
      <c r="O194" s="43">
        <f t="shared" si="27"/>
        <v>124.16432139258238</v>
      </c>
      <c r="P194" s="2"/>
    </row>
    <row r="195" spans="1:15" ht="31.5">
      <c r="A195" s="40" t="s">
        <v>100</v>
      </c>
      <c r="B195" s="22" t="s">
        <v>101</v>
      </c>
      <c r="C195" s="23">
        <v>6070396200</v>
      </c>
      <c r="D195" s="21">
        <f>F195-C195</f>
        <v>2350499500</v>
      </c>
      <c r="E195" s="23">
        <v>5240681000</v>
      </c>
      <c r="F195" s="23">
        <v>8420895700</v>
      </c>
      <c r="G195" s="46">
        <v>5201693100</v>
      </c>
      <c r="H195" s="45">
        <f>I195-G195</f>
        <v>0</v>
      </c>
      <c r="I195" s="46">
        <v>5201693100</v>
      </c>
      <c r="J195" s="46">
        <v>4935447100</v>
      </c>
      <c r="K195" s="46">
        <f>L195-J195</f>
        <v>0</v>
      </c>
      <c r="L195" s="46">
        <v>4935447100</v>
      </c>
      <c r="M195" s="23">
        <v>6507056000</v>
      </c>
      <c r="N195" s="43">
        <f t="shared" si="32"/>
        <v>77.27273002561948</v>
      </c>
      <c r="O195" s="43">
        <f t="shared" si="27"/>
        <v>124.16432139258238</v>
      </c>
    </row>
    <row r="196" spans="1:15" s="10" customFormat="1" ht="18" customHeight="1">
      <c r="A196" s="18" t="s">
        <v>487</v>
      </c>
      <c r="B196" s="19" t="s">
        <v>488</v>
      </c>
      <c r="C196" s="23"/>
      <c r="D196" s="21"/>
      <c r="E196" s="23">
        <f aca="true" t="shared" si="35" ref="E196:L196">E197</f>
        <v>541014300</v>
      </c>
      <c r="F196" s="23">
        <f t="shared" si="35"/>
        <v>747806100</v>
      </c>
      <c r="G196" s="23">
        <f t="shared" si="35"/>
        <v>0</v>
      </c>
      <c r="H196" s="23">
        <f t="shared" si="35"/>
        <v>0</v>
      </c>
      <c r="I196" s="23">
        <f t="shared" si="35"/>
        <v>0</v>
      </c>
      <c r="J196" s="23">
        <f t="shared" si="35"/>
        <v>0</v>
      </c>
      <c r="K196" s="23">
        <f t="shared" si="35"/>
        <v>0</v>
      </c>
      <c r="L196" s="23">
        <f t="shared" si="35"/>
        <v>0</v>
      </c>
      <c r="M196" s="23">
        <f>M197</f>
        <v>523405000</v>
      </c>
      <c r="N196" s="43">
        <f t="shared" si="32"/>
        <v>69.99207414863291</v>
      </c>
      <c r="O196" s="43">
        <f t="shared" si="27"/>
        <v>96.7451322451181</v>
      </c>
    </row>
    <row r="197" spans="1:15" ht="31.5">
      <c r="A197" s="40" t="s">
        <v>102</v>
      </c>
      <c r="B197" s="22" t="s">
        <v>103</v>
      </c>
      <c r="C197" s="23">
        <v>541014300</v>
      </c>
      <c r="D197" s="23">
        <f>F197-C197</f>
        <v>206791800</v>
      </c>
      <c r="E197" s="23">
        <v>541014300</v>
      </c>
      <c r="F197" s="23">
        <v>747806100</v>
      </c>
      <c r="G197" s="46"/>
      <c r="H197" s="45">
        <f>I197-G197</f>
        <v>0</v>
      </c>
      <c r="I197" s="46"/>
      <c r="J197" s="46"/>
      <c r="K197" s="46">
        <f>L197-J197</f>
        <v>0</v>
      </c>
      <c r="L197" s="46"/>
      <c r="M197" s="23">
        <v>523405000</v>
      </c>
      <c r="N197" s="43">
        <f t="shared" si="32"/>
        <v>69.99207414863291</v>
      </c>
      <c r="O197" s="43">
        <f t="shared" si="27"/>
        <v>96.7451322451181</v>
      </c>
    </row>
    <row r="198" spans="1:15" ht="31.5">
      <c r="A198" s="39" t="s">
        <v>104</v>
      </c>
      <c r="B198" s="20" t="s">
        <v>167</v>
      </c>
      <c r="C198" s="21" t="e">
        <f>#REF!+C202+C205+C208+C213+C214+C215+C216+C217+C218+C220+C221+C222+C223+C224+C225+C226+C227+C228+C229+C236+C239+C242+C243</f>
        <v>#REF!</v>
      </c>
      <c r="D198" s="21" t="e">
        <f>#REF!+D202+D205+D208+D213+D214+D215+D216+D217+D218+D220+D221+D222+D223+D224+D225+D226+D227+D228+D229+D236+D239+D242+D243</f>
        <v>#REF!</v>
      </c>
      <c r="E198" s="21">
        <f>E199+E201+E203+E205+E206+E208+E210+E209+E211+E212+E214+E215+E216+E217+E218+E219+E220+E221+E222+E223+E224+E225+E226+E227+E228+E229+E230+E231+E233+E234+E236+E237+E238+E240+E242+E243+E244+E245+E247+E249+E250+E251+E253+E255+E257+E259+E261+E263+E265</f>
        <v>6160355397.599999</v>
      </c>
      <c r="F198" s="21">
        <f>F199+F201+F203+F205+F206+F208+F210+F209+F211+F212+F214+F215+F216+F217+F218+F219+F220+F221+F222+F223+F224+F225+F226+F227+F228+F229+F230+F231+F233+F234+F236+F237+F238+F240+F242+F243+F244+F245+F247+F249+F250+F251+F253+F255+F257+F259+F261+F263+F265</f>
        <v>10813451829</v>
      </c>
      <c r="G198" s="21">
        <f aca="true" t="shared" si="36" ref="G198:M198">G199+G201+G203+G205+G206+G208+G210+G209+G211+G212+G214+G215+G216+G217+G218+G219+G220+G221+G222+G223+G224+G225+G226+G227+G228+G229+G230+G231+G233+G234+G236+G237+G238+G240+G242+G243+G244+G245+G247+G249+G250+G251+G253+G255+G257+G259+G261+G263+G265</f>
        <v>368607900</v>
      </c>
      <c r="H198" s="21">
        <f t="shared" si="36"/>
        <v>0</v>
      </c>
      <c r="I198" s="21">
        <f t="shared" si="36"/>
        <v>368607900</v>
      </c>
      <c r="J198" s="21">
        <f t="shared" si="36"/>
        <v>497701100</v>
      </c>
      <c r="K198" s="21">
        <f t="shared" si="36"/>
        <v>0</v>
      </c>
      <c r="L198" s="21">
        <f t="shared" si="36"/>
        <v>497701100</v>
      </c>
      <c r="M198" s="21">
        <f t="shared" si="36"/>
        <v>9124072092.13</v>
      </c>
      <c r="N198" s="44">
        <f t="shared" si="32"/>
        <v>84.37705402876678</v>
      </c>
      <c r="O198" s="44">
        <f t="shared" si="27"/>
        <v>148.10950835214197</v>
      </c>
    </row>
    <row r="199" spans="1:15" s="10" customFormat="1" ht="47.25">
      <c r="A199" s="41" t="s">
        <v>624</v>
      </c>
      <c r="B199" s="22" t="s">
        <v>625</v>
      </c>
      <c r="C199" s="21"/>
      <c r="D199" s="21"/>
      <c r="E199" s="23" t="str">
        <f>E200</f>
        <v>0,00</v>
      </c>
      <c r="F199" s="23">
        <f>F200</f>
        <v>42432879</v>
      </c>
      <c r="G199" s="23"/>
      <c r="H199" s="23"/>
      <c r="I199" s="23"/>
      <c r="J199" s="23"/>
      <c r="K199" s="23"/>
      <c r="L199" s="23"/>
      <c r="M199" s="33" t="s">
        <v>332</v>
      </c>
      <c r="N199" s="44"/>
      <c r="O199" s="43"/>
    </row>
    <row r="200" spans="1:15" s="10" customFormat="1" ht="47.25">
      <c r="A200" s="41" t="s">
        <v>622</v>
      </c>
      <c r="B200" s="22" t="s">
        <v>623</v>
      </c>
      <c r="C200" s="21"/>
      <c r="D200" s="21"/>
      <c r="E200" s="33" t="s">
        <v>332</v>
      </c>
      <c r="F200" s="23">
        <v>42432879</v>
      </c>
      <c r="G200" s="23"/>
      <c r="H200" s="23"/>
      <c r="I200" s="23"/>
      <c r="J200" s="23"/>
      <c r="K200" s="23"/>
      <c r="L200" s="23"/>
      <c r="M200" s="33" t="s">
        <v>332</v>
      </c>
      <c r="N200" s="44"/>
      <c r="O200" s="43"/>
    </row>
    <row r="201" spans="1:15" s="10" customFormat="1" ht="78.75">
      <c r="A201" s="41" t="s">
        <v>557</v>
      </c>
      <c r="B201" s="22" t="s">
        <v>559</v>
      </c>
      <c r="C201" s="23"/>
      <c r="D201" s="23"/>
      <c r="E201" s="23">
        <f>E202</f>
        <v>1782300</v>
      </c>
      <c r="F201" s="23">
        <f>F202</f>
        <v>4356700</v>
      </c>
      <c r="G201" s="23">
        <f aca="true" t="shared" si="37" ref="G201:M201">G202</f>
        <v>0</v>
      </c>
      <c r="H201" s="23">
        <f t="shared" si="37"/>
        <v>0</v>
      </c>
      <c r="I201" s="23">
        <f t="shared" si="37"/>
        <v>0</v>
      </c>
      <c r="J201" s="23">
        <f t="shared" si="37"/>
        <v>0</v>
      </c>
      <c r="K201" s="23">
        <f t="shared" si="37"/>
        <v>0</v>
      </c>
      <c r="L201" s="23">
        <f t="shared" si="37"/>
        <v>0</v>
      </c>
      <c r="M201" s="23">
        <f t="shared" si="37"/>
        <v>2137500</v>
      </c>
      <c r="N201" s="43">
        <f aca="true" t="shared" si="38" ref="N201:N207">M201/F201*100</f>
        <v>49.062363715656346</v>
      </c>
      <c r="O201" s="43">
        <f aca="true" t="shared" si="39" ref="O201:O250">M201/E201*100</f>
        <v>119.92930483083657</v>
      </c>
    </row>
    <row r="202" spans="1:15" ht="66.75" customHeight="1">
      <c r="A202" s="41" t="s">
        <v>560</v>
      </c>
      <c r="B202" s="22" t="s">
        <v>558</v>
      </c>
      <c r="C202" s="23"/>
      <c r="D202" s="23">
        <f>F202-C202</f>
        <v>4356700</v>
      </c>
      <c r="E202" s="23">
        <v>1782300</v>
      </c>
      <c r="F202" s="23">
        <v>4356700</v>
      </c>
      <c r="G202" s="46"/>
      <c r="H202" s="45">
        <f>I202-G202</f>
        <v>0</v>
      </c>
      <c r="I202" s="46"/>
      <c r="J202" s="46"/>
      <c r="K202" s="46">
        <f>L202-J202</f>
        <v>0</v>
      </c>
      <c r="L202" s="46"/>
      <c r="M202" s="23">
        <v>2137500</v>
      </c>
      <c r="N202" s="43">
        <f t="shared" si="38"/>
        <v>49.062363715656346</v>
      </c>
      <c r="O202" s="43">
        <f t="shared" si="39"/>
        <v>119.92930483083657</v>
      </c>
    </row>
    <row r="203" spans="1:15" s="10" customFormat="1" ht="31.5">
      <c r="A203" s="41" t="s">
        <v>561</v>
      </c>
      <c r="B203" s="22" t="s">
        <v>562</v>
      </c>
      <c r="C203" s="23"/>
      <c r="D203" s="23"/>
      <c r="E203" s="23">
        <f>E204</f>
        <v>156200309</v>
      </c>
      <c r="F203" s="23">
        <f>F204</f>
        <v>104722500</v>
      </c>
      <c r="G203" s="23">
        <f aca="true" t="shared" si="40" ref="G203:M203">G204</f>
        <v>0</v>
      </c>
      <c r="H203" s="23">
        <f t="shared" si="40"/>
        <v>0</v>
      </c>
      <c r="I203" s="23">
        <f t="shared" si="40"/>
        <v>0</v>
      </c>
      <c r="J203" s="23">
        <f t="shared" si="40"/>
        <v>0</v>
      </c>
      <c r="K203" s="23">
        <f t="shared" si="40"/>
        <v>0</v>
      </c>
      <c r="L203" s="23">
        <f t="shared" si="40"/>
        <v>0</v>
      </c>
      <c r="M203" s="23">
        <f t="shared" si="40"/>
        <v>36239481</v>
      </c>
      <c r="N203" s="43">
        <f t="shared" si="38"/>
        <v>34.605248155840435</v>
      </c>
      <c r="O203" s="43">
        <f t="shared" si="39"/>
        <v>23.200646165174998</v>
      </c>
    </row>
    <row r="204" spans="1:15" s="10" customFormat="1" ht="31.5">
      <c r="A204" s="41" t="s">
        <v>250</v>
      </c>
      <c r="B204" s="22" t="s">
        <v>251</v>
      </c>
      <c r="C204" s="23"/>
      <c r="D204" s="23"/>
      <c r="E204" s="23">
        <v>156200309</v>
      </c>
      <c r="F204" s="23">
        <v>104722500</v>
      </c>
      <c r="G204" s="46"/>
      <c r="H204" s="45"/>
      <c r="I204" s="46"/>
      <c r="J204" s="46"/>
      <c r="K204" s="46"/>
      <c r="L204" s="46"/>
      <c r="M204" s="23">
        <v>36239481</v>
      </c>
      <c r="N204" s="43">
        <f t="shared" si="38"/>
        <v>34.605248155840435</v>
      </c>
      <c r="O204" s="43">
        <f t="shared" si="39"/>
        <v>23.200646165174998</v>
      </c>
    </row>
    <row r="205" spans="1:15" ht="35.25" customHeight="1">
      <c r="A205" s="41" t="s">
        <v>255</v>
      </c>
      <c r="B205" s="22" t="s">
        <v>254</v>
      </c>
      <c r="C205" s="23"/>
      <c r="D205" s="23">
        <f>F205-C205</f>
        <v>1600000</v>
      </c>
      <c r="E205" s="33" t="s">
        <v>332</v>
      </c>
      <c r="F205" s="23">
        <v>1600000</v>
      </c>
      <c r="G205" s="46"/>
      <c r="H205" s="45">
        <f>I205-G205</f>
        <v>0</v>
      </c>
      <c r="I205" s="46"/>
      <c r="J205" s="46"/>
      <c r="K205" s="46">
        <f>L205-J205</f>
        <v>0</v>
      </c>
      <c r="L205" s="46"/>
      <c r="M205" s="23">
        <v>1600000</v>
      </c>
      <c r="N205" s="43">
        <f t="shared" si="38"/>
        <v>100</v>
      </c>
      <c r="O205" s="43"/>
    </row>
    <row r="206" spans="1:15" s="10" customFormat="1" ht="31.5">
      <c r="A206" s="41" t="s">
        <v>563</v>
      </c>
      <c r="B206" s="22" t="s">
        <v>566</v>
      </c>
      <c r="C206" s="23"/>
      <c r="D206" s="23"/>
      <c r="E206" s="23">
        <f>E207</f>
        <v>207536373</v>
      </c>
      <c r="F206" s="23">
        <f>F207</f>
        <v>494551500</v>
      </c>
      <c r="G206" s="23">
        <f aca="true" t="shared" si="41" ref="G206:M206">G207</f>
        <v>0</v>
      </c>
      <c r="H206" s="23">
        <f t="shared" si="41"/>
        <v>0</v>
      </c>
      <c r="I206" s="23">
        <f t="shared" si="41"/>
        <v>0</v>
      </c>
      <c r="J206" s="23">
        <f t="shared" si="41"/>
        <v>0</v>
      </c>
      <c r="K206" s="23">
        <f t="shared" si="41"/>
        <v>0</v>
      </c>
      <c r="L206" s="23">
        <f t="shared" si="41"/>
        <v>0</v>
      </c>
      <c r="M206" s="23">
        <f t="shared" si="41"/>
        <v>81356545.96</v>
      </c>
      <c r="N206" s="43">
        <f t="shared" si="38"/>
        <v>16.450571064894152</v>
      </c>
      <c r="O206" s="43">
        <f t="shared" si="39"/>
        <v>39.20110233399906</v>
      </c>
    </row>
    <row r="207" spans="1:15" s="10" customFormat="1" ht="37.5" customHeight="1">
      <c r="A207" s="41" t="s">
        <v>564</v>
      </c>
      <c r="B207" s="22" t="s">
        <v>565</v>
      </c>
      <c r="C207" s="23"/>
      <c r="D207" s="23"/>
      <c r="E207" s="23">
        <v>207536373</v>
      </c>
      <c r="F207" s="23">
        <v>494551500</v>
      </c>
      <c r="G207" s="46"/>
      <c r="H207" s="45"/>
      <c r="I207" s="46"/>
      <c r="J207" s="46"/>
      <c r="K207" s="46"/>
      <c r="L207" s="46"/>
      <c r="M207" s="23">
        <v>81356545.96</v>
      </c>
      <c r="N207" s="43">
        <f t="shared" si="38"/>
        <v>16.450571064894152</v>
      </c>
      <c r="O207" s="43">
        <f t="shared" si="39"/>
        <v>39.20110233399906</v>
      </c>
    </row>
    <row r="208" spans="1:15" ht="31.5">
      <c r="A208" s="40" t="s">
        <v>105</v>
      </c>
      <c r="B208" s="22" t="s">
        <v>179</v>
      </c>
      <c r="C208" s="23">
        <v>10013000</v>
      </c>
      <c r="D208" s="21">
        <f>F208-C208</f>
        <v>-10013000</v>
      </c>
      <c r="E208" s="23">
        <v>6682200</v>
      </c>
      <c r="F208" s="33" t="s">
        <v>332</v>
      </c>
      <c r="G208" s="33" t="s">
        <v>332</v>
      </c>
      <c r="H208" s="33" t="s">
        <v>332</v>
      </c>
      <c r="I208" s="33" t="s">
        <v>332</v>
      </c>
      <c r="J208" s="33" t="s">
        <v>332</v>
      </c>
      <c r="K208" s="33" t="s">
        <v>332</v>
      </c>
      <c r="L208" s="33" t="s">
        <v>332</v>
      </c>
      <c r="M208" s="33" t="s">
        <v>332</v>
      </c>
      <c r="N208" s="43"/>
      <c r="O208" s="43">
        <f t="shared" si="39"/>
        <v>0</v>
      </c>
    </row>
    <row r="209" spans="1:15" s="53" customFormat="1" ht="47.25">
      <c r="A209" s="40" t="s">
        <v>692</v>
      </c>
      <c r="B209" s="22" t="s">
        <v>693</v>
      </c>
      <c r="C209" s="23"/>
      <c r="D209" s="21"/>
      <c r="E209" s="33" t="s">
        <v>332</v>
      </c>
      <c r="F209" s="33" t="s">
        <v>332</v>
      </c>
      <c r="G209" s="46"/>
      <c r="H209" s="45"/>
      <c r="I209" s="46"/>
      <c r="J209" s="46"/>
      <c r="K209" s="46"/>
      <c r="L209" s="46"/>
      <c r="M209" s="23">
        <v>32917.5</v>
      </c>
      <c r="N209" s="43"/>
      <c r="O209" s="43"/>
    </row>
    <row r="210" spans="1:15" s="10" customFormat="1" ht="94.5">
      <c r="A210" s="40" t="s">
        <v>567</v>
      </c>
      <c r="B210" s="22" t="s">
        <v>568</v>
      </c>
      <c r="C210" s="23"/>
      <c r="D210" s="21"/>
      <c r="E210" s="33" t="s">
        <v>332</v>
      </c>
      <c r="F210" s="23">
        <v>3002000</v>
      </c>
      <c r="G210" s="23"/>
      <c r="H210" s="23"/>
      <c r="I210" s="23"/>
      <c r="J210" s="23"/>
      <c r="K210" s="23"/>
      <c r="L210" s="23"/>
      <c r="M210" s="23">
        <v>1000000</v>
      </c>
      <c r="N210" s="43">
        <f>M210/F210*100</f>
        <v>33.311125916055964</v>
      </c>
      <c r="O210" s="43"/>
    </row>
    <row r="211" spans="1:15" s="53" customFormat="1" ht="31.5">
      <c r="A211" s="40" t="s">
        <v>652</v>
      </c>
      <c r="B211" s="22" t="s">
        <v>653</v>
      </c>
      <c r="C211" s="23"/>
      <c r="D211" s="21"/>
      <c r="E211" s="33" t="s">
        <v>332</v>
      </c>
      <c r="F211" s="23">
        <v>4942100</v>
      </c>
      <c r="G211" s="46"/>
      <c r="H211" s="45"/>
      <c r="I211" s="46"/>
      <c r="J211" s="46"/>
      <c r="K211" s="46"/>
      <c r="L211" s="46"/>
      <c r="M211" s="33" t="s">
        <v>332</v>
      </c>
      <c r="N211" s="43"/>
      <c r="O211" s="43"/>
    </row>
    <row r="212" spans="1:15" s="10" customFormat="1" ht="47.25">
      <c r="A212" s="40" t="s">
        <v>569</v>
      </c>
      <c r="B212" s="22" t="s">
        <v>570</v>
      </c>
      <c r="C212" s="23"/>
      <c r="D212" s="21"/>
      <c r="E212" s="23">
        <f>E213</f>
        <v>6682903</v>
      </c>
      <c r="F212" s="23">
        <f>F213</f>
        <v>6125900</v>
      </c>
      <c r="G212" s="23">
        <f aca="true" t="shared" si="42" ref="G212:M212">G213</f>
        <v>0</v>
      </c>
      <c r="H212" s="23">
        <f t="shared" si="42"/>
        <v>0</v>
      </c>
      <c r="I212" s="23">
        <f t="shared" si="42"/>
        <v>0</v>
      </c>
      <c r="J212" s="23">
        <f t="shared" si="42"/>
        <v>0</v>
      </c>
      <c r="K212" s="23">
        <f t="shared" si="42"/>
        <v>0</v>
      </c>
      <c r="L212" s="23">
        <f t="shared" si="42"/>
        <v>0</v>
      </c>
      <c r="M212" s="23">
        <f t="shared" si="42"/>
        <v>5532138</v>
      </c>
      <c r="N212" s="43">
        <f aca="true" t="shared" si="43" ref="N212:N218">M212/F212*100</f>
        <v>90.30735075662352</v>
      </c>
      <c r="O212" s="43">
        <f t="shared" si="39"/>
        <v>82.78046232303537</v>
      </c>
    </row>
    <row r="213" spans="1:15" ht="63">
      <c r="A213" s="41" t="s">
        <v>294</v>
      </c>
      <c r="B213" s="22" t="s">
        <v>295</v>
      </c>
      <c r="C213" s="23"/>
      <c r="D213" s="23">
        <f aca="true" t="shared" si="44" ref="D213:D218">F213-C213</f>
        <v>6125900</v>
      </c>
      <c r="E213" s="23">
        <v>6682903</v>
      </c>
      <c r="F213" s="23">
        <v>6125900</v>
      </c>
      <c r="G213" s="46"/>
      <c r="H213" s="45">
        <f aca="true" t="shared" si="45" ref="H213:H229">I213-G213</f>
        <v>0</v>
      </c>
      <c r="I213" s="46"/>
      <c r="J213" s="46"/>
      <c r="K213" s="46">
        <f aca="true" t="shared" si="46" ref="K213:K229">L213-J213</f>
        <v>0</v>
      </c>
      <c r="L213" s="46"/>
      <c r="M213" s="23">
        <v>5532138</v>
      </c>
      <c r="N213" s="43">
        <f t="shared" si="43"/>
        <v>90.30735075662352</v>
      </c>
      <c r="O213" s="43">
        <f t="shared" si="39"/>
        <v>82.78046232303537</v>
      </c>
    </row>
    <row r="214" spans="1:15" ht="49.5" customHeight="1">
      <c r="A214" s="41" t="s">
        <v>299</v>
      </c>
      <c r="B214" s="22" t="s">
        <v>298</v>
      </c>
      <c r="C214" s="23"/>
      <c r="D214" s="23">
        <f t="shared" si="44"/>
        <v>228082400</v>
      </c>
      <c r="E214" s="23">
        <v>142407358.91</v>
      </c>
      <c r="F214" s="23">
        <v>228082400</v>
      </c>
      <c r="G214" s="46"/>
      <c r="H214" s="45">
        <f t="shared" si="45"/>
        <v>0</v>
      </c>
      <c r="I214" s="46"/>
      <c r="J214" s="46"/>
      <c r="K214" s="46">
        <f t="shared" si="46"/>
        <v>0</v>
      </c>
      <c r="L214" s="46"/>
      <c r="M214" s="23">
        <v>192794485.82</v>
      </c>
      <c r="N214" s="43">
        <f t="shared" si="43"/>
        <v>84.5284361353616</v>
      </c>
      <c r="O214" s="43">
        <f t="shared" si="39"/>
        <v>135.38238985377444</v>
      </c>
    </row>
    <row r="215" spans="1:15" ht="51.75" customHeight="1">
      <c r="A215" s="40" t="s">
        <v>143</v>
      </c>
      <c r="B215" s="22" t="s">
        <v>180</v>
      </c>
      <c r="C215" s="23">
        <v>77830700</v>
      </c>
      <c r="D215" s="21">
        <f t="shared" si="44"/>
        <v>18949300</v>
      </c>
      <c r="E215" s="23">
        <v>77830700</v>
      </c>
      <c r="F215" s="23">
        <v>96780000</v>
      </c>
      <c r="G215" s="46">
        <v>79557000</v>
      </c>
      <c r="H215" s="45">
        <f t="shared" si="45"/>
        <v>0</v>
      </c>
      <c r="I215" s="46">
        <v>79557000</v>
      </c>
      <c r="J215" s="46">
        <v>78619000</v>
      </c>
      <c r="K215" s="46">
        <f t="shared" si="46"/>
        <v>0</v>
      </c>
      <c r="L215" s="46">
        <v>78619000</v>
      </c>
      <c r="M215" s="23">
        <v>79207703.8</v>
      </c>
      <c r="N215" s="43">
        <f t="shared" si="43"/>
        <v>81.8430500103327</v>
      </c>
      <c r="O215" s="43">
        <f t="shared" si="39"/>
        <v>101.76922962275812</v>
      </c>
    </row>
    <row r="216" spans="1:15" ht="31.5">
      <c r="A216" s="41" t="s">
        <v>227</v>
      </c>
      <c r="B216" s="22" t="s">
        <v>175</v>
      </c>
      <c r="C216" s="23">
        <v>31430900</v>
      </c>
      <c r="D216" s="21">
        <f t="shared" si="44"/>
        <v>-7929800</v>
      </c>
      <c r="E216" s="23">
        <v>5142435</v>
      </c>
      <c r="F216" s="23">
        <v>23501100</v>
      </c>
      <c r="G216" s="46">
        <v>29135000</v>
      </c>
      <c r="H216" s="45">
        <f t="shared" si="45"/>
        <v>0</v>
      </c>
      <c r="I216" s="46">
        <v>29135000</v>
      </c>
      <c r="J216" s="46">
        <v>30948800</v>
      </c>
      <c r="K216" s="46">
        <f t="shared" si="46"/>
        <v>0</v>
      </c>
      <c r="L216" s="46">
        <v>30948800</v>
      </c>
      <c r="M216" s="23">
        <v>14740623</v>
      </c>
      <c r="N216" s="43">
        <f t="shared" si="43"/>
        <v>62.723119343349886</v>
      </c>
      <c r="O216" s="43">
        <f t="shared" si="39"/>
        <v>286.646753921051</v>
      </c>
    </row>
    <row r="217" spans="1:15" ht="47.25">
      <c r="A217" s="41" t="s">
        <v>226</v>
      </c>
      <c r="B217" s="22" t="s">
        <v>233</v>
      </c>
      <c r="C217" s="23">
        <v>1605300</v>
      </c>
      <c r="D217" s="23">
        <f t="shared" si="44"/>
        <v>-39600</v>
      </c>
      <c r="E217" s="33" t="s">
        <v>332</v>
      </c>
      <c r="F217" s="23">
        <v>1565700</v>
      </c>
      <c r="G217" s="46">
        <v>1568900</v>
      </c>
      <c r="H217" s="45">
        <f t="shared" si="45"/>
        <v>0</v>
      </c>
      <c r="I217" s="46">
        <v>1568900</v>
      </c>
      <c r="J217" s="46">
        <v>1877800</v>
      </c>
      <c r="K217" s="46">
        <f t="shared" si="46"/>
        <v>0</v>
      </c>
      <c r="L217" s="46">
        <v>1877800</v>
      </c>
      <c r="M217" s="33" t="s">
        <v>332</v>
      </c>
      <c r="N217" s="43">
        <f t="shared" si="43"/>
        <v>0</v>
      </c>
      <c r="O217" s="43"/>
    </row>
    <row r="218" spans="1:15" ht="36" customHeight="1">
      <c r="A218" s="41" t="s">
        <v>228</v>
      </c>
      <c r="B218" s="22" t="s">
        <v>234</v>
      </c>
      <c r="C218" s="23">
        <v>2606400</v>
      </c>
      <c r="D218" s="23">
        <f t="shared" si="44"/>
        <v>-234300</v>
      </c>
      <c r="E218" s="23">
        <v>371706</v>
      </c>
      <c r="F218" s="23">
        <v>2372100</v>
      </c>
      <c r="G218" s="46">
        <v>2226500</v>
      </c>
      <c r="H218" s="45">
        <f t="shared" si="45"/>
        <v>0</v>
      </c>
      <c r="I218" s="46">
        <v>2226500</v>
      </c>
      <c r="J218" s="46">
        <v>2179000</v>
      </c>
      <c r="K218" s="46">
        <f t="shared" si="46"/>
        <v>0</v>
      </c>
      <c r="L218" s="46">
        <v>2179000</v>
      </c>
      <c r="M218" s="23">
        <v>930160</v>
      </c>
      <c r="N218" s="43">
        <f t="shared" si="43"/>
        <v>39.21251212006239</v>
      </c>
      <c r="O218" s="43">
        <f t="shared" si="39"/>
        <v>250.24078169305847</v>
      </c>
    </row>
    <row r="219" spans="1:15" s="53" customFormat="1" ht="36" customHeight="1">
      <c r="A219" s="41" t="s">
        <v>694</v>
      </c>
      <c r="B219" s="22" t="s">
        <v>695</v>
      </c>
      <c r="C219" s="23"/>
      <c r="D219" s="23"/>
      <c r="E219" s="33" t="s">
        <v>332</v>
      </c>
      <c r="F219" s="23">
        <v>26754000</v>
      </c>
      <c r="G219" s="46"/>
      <c r="H219" s="45"/>
      <c r="I219" s="46"/>
      <c r="J219" s="46"/>
      <c r="K219" s="46"/>
      <c r="L219" s="46"/>
      <c r="M219" s="33" t="s">
        <v>332</v>
      </c>
      <c r="N219" s="43"/>
      <c r="O219" s="43"/>
    </row>
    <row r="220" spans="1:15" ht="51" customHeight="1">
      <c r="A220" s="41" t="s">
        <v>268</v>
      </c>
      <c r="B220" s="22" t="s">
        <v>269</v>
      </c>
      <c r="C220" s="23"/>
      <c r="D220" s="23">
        <f aca="true" t="shared" si="47" ref="D220:D229">F220-C220</f>
        <v>214619500</v>
      </c>
      <c r="E220" s="23">
        <v>236524674.61</v>
      </c>
      <c r="F220" s="23">
        <v>214619500</v>
      </c>
      <c r="G220" s="46"/>
      <c r="H220" s="45">
        <f t="shared" si="45"/>
        <v>0</v>
      </c>
      <c r="I220" s="46"/>
      <c r="J220" s="46"/>
      <c r="K220" s="46">
        <f t="shared" si="46"/>
        <v>0</v>
      </c>
      <c r="L220" s="46"/>
      <c r="M220" s="23">
        <v>214619500</v>
      </c>
      <c r="N220" s="43">
        <f aca="true" t="shared" si="48" ref="N220:N237">M220/F220*100</f>
        <v>100</v>
      </c>
      <c r="O220" s="43">
        <f t="shared" si="39"/>
        <v>90.73873597073163</v>
      </c>
    </row>
    <row r="221" spans="1:15" ht="63">
      <c r="A221" s="41" t="s">
        <v>287</v>
      </c>
      <c r="B221" s="22" t="s">
        <v>286</v>
      </c>
      <c r="C221" s="23"/>
      <c r="D221" s="23">
        <f t="shared" si="47"/>
        <v>124448100</v>
      </c>
      <c r="E221" s="23">
        <v>352899625.67</v>
      </c>
      <c r="F221" s="23">
        <v>124448100</v>
      </c>
      <c r="G221" s="46"/>
      <c r="H221" s="45">
        <f t="shared" si="45"/>
        <v>0</v>
      </c>
      <c r="I221" s="46"/>
      <c r="J221" s="46"/>
      <c r="K221" s="46">
        <f t="shared" si="46"/>
        <v>0</v>
      </c>
      <c r="L221" s="46"/>
      <c r="M221" s="23">
        <v>88444891.18</v>
      </c>
      <c r="N221" s="43">
        <f t="shared" si="48"/>
        <v>71.06969988292309</v>
      </c>
      <c r="O221" s="43">
        <f t="shared" si="39"/>
        <v>25.06233635473043</v>
      </c>
    </row>
    <row r="222" spans="1:15" ht="63">
      <c r="A222" s="41" t="s">
        <v>290</v>
      </c>
      <c r="B222" s="22" t="s">
        <v>291</v>
      </c>
      <c r="C222" s="23"/>
      <c r="D222" s="23">
        <f t="shared" si="47"/>
        <v>10000000</v>
      </c>
      <c r="E222" s="23">
        <v>14132977.24</v>
      </c>
      <c r="F222" s="23">
        <v>10000000</v>
      </c>
      <c r="G222" s="46"/>
      <c r="H222" s="45">
        <f t="shared" si="45"/>
        <v>0</v>
      </c>
      <c r="I222" s="46"/>
      <c r="J222" s="46"/>
      <c r="K222" s="46">
        <f t="shared" si="46"/>
        <v>0</v>
      </c>
      <c r="L222" s="46"/>
      <c r="M222" s="23">
        <v>3822258</v>
      </c>
      <c r="N222" s="43">
        <f t="shared" si="48"/>
        <v>38.22258</v>
      </c>
      <c r="O222" s="43">
        <f t="shared" si="39"/>
        <v>27.044959707300855</v>
      </c>
    </row>
    <row r="223" spans="1:15" ht="34.5" customHeight="1">
      <c r="A223" s="41" t="s">
        <v>229</v>
      </c>
      <c r="B223" s="22" t="s">
        <v>176</v>
      </c>
      <c r="C223" s="23">
        <v>141574900</v>
      </c>
      <c r="D223" s="21">
        <f t="shared" si="47"/>
        <v>94275800</v>
      </c>
      <c r="E223" s="23">
        <v>223309100</v>
      </c>
      <c r="F223" s="23">
        <v>235850700</v>
      </c>
      <c r="G223" s="46">
        <v>143219000</v>
      </c>
      <c r="H223" s="45">
        <f t="shared" si="45"/>
        <v>0</v>
      </c>
      <c r="I223" s="46">
        <v>143219000</v>
      </c>
      <c r="J223" s="46">
        <v>238225200</v>
      </c>
      <c r="K223" s="46">
        <f t="shared" si="46"/>
        <v>0</v>
      </c>
      <c r="L223" s="46">
        <v>238225200</v>
      </c>
      <c r="M223" s="23">
        <v>235850700</v>
      </c>
      <c r="N223" s="43">
        <f t="shared" si="48"/>
        <v>100</v>
      </c>
      <c r="O223" s="43">
        <f t="shared" si="39"/>
        <v>105.61625119621189</v>
      </c>
    </row>
    <row r="224" spans="1:15" ht="31.5">
      <c r="A224" s="41" t="s">
        <v>235</v>
      </c>
      <c r="B224" s="22" t="s">
        <v>177</v>
      </c>
      <c r="C224" s="23">
        <v>62661300</v>
      </c>
      <c r="D224" s="21">
        <f t="shared" si="47"/>
        <v>-62135000</v>
      </c>
      <c r="E224" s="23">
        <v>52776450</v>
      </c>
      <c r="F224" s="23">
        <v>526300</v>
      </c>
      <c r="G224" s="46">
        <v>53961600</v>
      </c>
      <c r="H224" s="45">
        <f t="shared" si="45"/>
        <v>0</v>
      </c>
      <c r="I224" s="46">
        <v>53961600</v>
      </c>
      <c r="J224" s="46">
        <v>59558800</v>
      </c>
      <c r="K224" s="46">
        <f t="shared" si="46"/>
        <v>0</v>
      </c>
      <c r="L224" s="46">
        <v>59558800</v>
      </c>
      <c r="M224" s="23">
        <v>526300</v>
      </c>
      <c r="N224" s="43">
        <f t="shared" si="48"/>
        <v>100</v>
      </c>
      <c r="O224" s="43">
        <f t="shared" si="39"/>
        <v>0.997225088083795</v>
      </c>
    </row>
    <row r="225" spans="1:15" ht="47.25">
      <c r="A225" s="40" t="s">
        <v>181</v>
      </c>
      <c r="B225" s="22" t="s">
        <v>182</v>
      </c>
      <c r="C225" s="23">
        <v>37372700</v>
      </c>
      <c r="D225" s="21">
        <f t="shared" si="47"/>
        <v>165308000</v>
      </c>
      <c r="E225" s="23">
        <v>147129800</v>
      </c>
      <c r="F225" s="23">
        <v>202680700</v>
      </c>
      <c r="G225" s="46">
        <v>33249400</v>
      </c>
      <c r="H225" s="45">
        <f t="shared" si="45"/>
        <v>0</v>
      </c>
      <c r="I225" s="46">
        <v>33249400</v>
      </c>
      <c r="J225" s="46">
        <v>56564400</v>
      </c>
      <c r="K225" s="46">
        <f t="shared" si="46"/>
        <v>0</v>
      </c>
      <c r="L225" s="46">
        <v>56564400</v>
      </c>
      <c r="M225" s="23">
        <v>202680700</v>
      </c>
      <c r="N225" s="43">
        <f t="shared" si="48"/>
        <v>100</v>
      </c>
      <c r="O225" s="43">
        <f t="shared" si="39"/>
        <v>137.75638925628934</v>
      </c>
    </row>
    <row r="226" spans="1:15" ht="48.75" customHeight="1">
      <c r="A226" s="41" t="s">
        <v>267</v>
      </c>
      <c r="B226" s="22" t="s">
        <v>266</v>
      </c>
      <c r="C226" s="23"/>
      <c r="D226" s="23">
        <f t="shared" si="47"/>
        <v>35619200</v>
      </c>
      <c r="E226" s="23">
        <v>62231100</v>
      </c>
      <c r="F226" s="23">
        <v>35619200</v>
      </c>
      <c r="G226" s="46"/>
      <c r="H226" s="45">
        <f t="shared" si="45"/>
        <v>0</v>
      </c>
      <c r="I226" s="46"/>
      <c r="J226" s="46"/>
      <c r="K226" s="46">
        <f t="shared" si="46"/>
        <v>0</v>
      </c>
      <c r="L226" s="46"/>
      <c r="M226" s="23">
        <v>35619200</v>
      </c>
      <c r="N226" s="43">
        <f t="shared" si="48"/>
        <v>100</v>
      </c>
      <c r="O226" s="43">
        <f t="shared" si="39"/>
        <v>57.236976367121905</v>
      </c>
    </row>
    <row r="227" spans="1:15" ht="63">
      <c r="A227" s="41" t="s">
        <v>288</v>
      </c>
      <c r="B227" s="22" t="s">
        <v>289</v>
      </c>
      <c r="C227" s="23"/>
      <c r="D227" s="23">
        <f t="shared" si="47"/>
        <v>1580978800</v>
      </c>
      <c r="E227" s="23">
        <v>559886839.31</v>
      </c>
      <c r="F227" s="23">
        <v>1580978800</v>
      </c>
      <c r="G227" s="46"/>
      <c r="H227" s="45">
        <f t="shared" si="45"/>
        <v>0</v>
      </c>
      <c r="I227" s="46"/>
      <c r="J227" s="46"/>
      <c r="K227" s="46">
        <f t="shared" si="46"/>
        <v>0</v>
      </c>
      <c r="L227" s="46"/>
      <c r="M227" s="23">
        <v>1467097201.88</v>
      </c>
      <c r="N227" s="43">
        <f t="shared" si="48"/>
        <v>92.79676627415877</v>
      </c>
      <c r="O227" s="43">
        <f t="shared" si="39"/>
        <v>262.0345932203084</v>
      </c>
    </row>
    <row r="228" spans="1:15" ht="63">
      <c r="A228" s="41" t="s">
        <v>292</v>
      </c>
      <c r="B228" s="22" t="s">
        <v>293</v>
      </c>
      <c r="C228" s="23"/>
      <c r="D228" s="23">
        <f t="shared" si="47"/>
        <v>26882100</v>
      </c>
      <c r="E228" s="23">
        <v>15269300</v>
      </c>
      <c r="F228" s="23">
        <v>26882100</v>
      </c>
      <c r="G228" s="46"/>
      <c r="H228" s="45">
        <f t="shared" si="45"/>
        <v>0</v>
      </c>
      <c r="I228" s="46"/>
      <c r="J228" s="46"/>
      <c r="K228" s="46">
        <f t="shared" si="46"/>
        <v>0</v>
      </c>
      <c r="L228" s="46"/>
      <c r="M228" s="23">
        <v>3458567.83</v>
      </c>
      <c r="N228" s="43">
        <f t="shared" si="48"/>
        <v>12.865690664047824</v>
      </c>
      <c r="O228" s="43">
        <f t="shared" si="39"/>
        <v>22.650467473951</v>
      </c>
    </row>
    <row r="229" spans="1:15" ht="36" customHeight="1">
      <c r="A229" s="41" t="s">
        <v>236</v>
      </c>
      <c r="B229" s="22" t="s">
        <v>178</v>
      </c>
      <c r="C229" s="23">
        <v>27179700</v>
      </c>
      <c r="D229" s="21">
        <f t="shared" si="47"/>
        <v>2883600</v>
      </c>
      <c r="E229" s="23">
        <v>25778340</v>
      </c>
      <c r="F229" s="23">
        <v>30063300</v>
      </c>
      <c r="G229" s="46">
        <v>25690500</v>
      </c>
      <c r="H229" s="45">
        <f t="shared" si="45"/>
        <v>0</v>
      </c>
      <c r="I229" s="46">
        <v>25690500</v>
      </c>
      <c r="J229" s="46">
        <v>29728100</v>
      </c>
      <c r="K229" s="46">
        <f t="shared" si="46"/>
        <v>0</v>
      </c>
      <c r="L229" s="46">
        <v>29728100</v>
      </c>
      <c r="M229" s="23">
        <v>29875820</v>
      </c>
      <c r="N229" s="43">
        <f t="shared" si="48"/>
        <v>99.37638249959252</v>
      </c>
      <c r="O229" s="43">
        <f t="shared" si="39"/>
        <v>115.89504987520532</v>
      </c>
    </row>
    <row r="230" spans="1:15" s="10" customFormat="1" ht="33" customHeight="1">
      <c r="A230" s="41" t="s">
        <v>571</v>
      </c>
      <c r="B230" s="22" t="s">
        <v>572</v>
      </c>
      <c r="C230" s="23"/>
      <c r="D230" s="21"/>
      <c r="E230" s="23">
        <v>1213117091.41</v>
      </c>
      <c r="F230" s="23">
        <v>1808407000</v>
      </c>
      <c r="G230" s="46"/>
      <c r="H230" s="45"/>
      <c r="I230" s="46"/>
      <c r="J230" s="46"/>
      <c r="K230" s="46"/>
      <c r="L230" s="46"/>
      <c r="M230" s="23">
        <v>1807028120.82</v>
      </c>
      <c r="N230" s="43">
        <f t="shared" si="48"/>
        <v>99.9237517229252</v>
      </c>
      <c r="O230" s="43">
        <f t="shared" si="39"/>
        <v>148.9574364762844</v>
      </c>
    </row>
    <row r="231" spans="1:15" s="10" customFormat="1" ht="47.25">
      <c r="A231" s="18" t="s">
        <v>489</v>
      </c>
      <c r="B231" s="19" t="s">
        <v>490</v>
      </c>
      <c r="C231" s="23"/>
      <c r="D231" s="21"/>
      <c r="E231" s="23">
        <v>2289106593.13</v>
      </c>
      <c r="F231" s="23">
        <v>4632230600</v>
      </c>
      <c r="G231" s="46"/>
      <c r="H231" s="45"/>
      <c r="I231" s="46"/>
      <c r="J231" s="46"/>
      <c r="K231" s="46"/>
      <c r="L231" s="46"/>
      <c r="M231" s="23">
        <v>4019015008.31</v>
      </c>
      <c r="N231" s="43">
        <f t="shared" si="48"/>
        <v>86.76198046595522</v>
      </c>
      <c r="O231" s="43">
        <f t="shared" si="39"/>
        <v>175.57133513885944</v>
      </c>
    </row>
    <row r="232" spans="1:15" s="53" customFormat="1" ht="18" customHeight="1">
      <c r="A232" s="18" t="s">
        <v>696</v>
      </c>
      <c r="B232" s="19" t="s">
        <v>697</v>
      </c>
      <c r="C232" s="23"/>
      <c r="D232" s="21"/>
      <c r="E232" s="23">
        <f>E233</f>
        <v>14759357</v>
      </c>
      <c r="F232" s="23">
        <f>F233</f>
        <v>25686000</v>
      </c>
      <c r="G232" s="23">
        <f aca="true" t="shared" si="49" ref="G232:M232">G233</f>
        <v>0</v>
      </c>
      <c r="H232" s="23">
        <f t="shared" si="49"/>
        <v>0</v>
      </c>
      <c r="I232" s="23">
        <f t="shared" si="49"/>
        <v>0</v>
      </c>
      <c r="J232" s="23">
        <f t="shared" si="49"/>
        <v>0</v>
      </c>
      <c r="K232" s="23">
        <f t="shared" si="49"/>
        <v>0</v>
      </c>
      <c r="L232" s="23">
        <f t="shared" si="49"/>
        <v>0</v>
      </c>
      <c r="M232" s="23">
        <f t="shared" si="49"/>
        <v>25686000</v>
      </c>
      <c r="N232" s="43">
        <f t="shared" si="48"/>
        <v>100</v>
      </c>
      <c r="O232" s="43">
        <f t="shared" si="39"/>
        <v>174.03197171800912</v>
      </c>
    </row>
    <row r="233" spans="1:15" s="10" customFormat="1" ht="36" customHeight="1">
      <c r="A233" s="18" t="s">
        <v>573</v>
      </c>
      <c r="B233" s="48" t="s">
        <v>574</v>
      </c>
      <c r="C233" s="23"/>
      <c r="D233" s="21"/>
      <c r="E233" s="23">
        <v>14759357</v>
      </c>
      <c r="F233" s="23">
        <v>25686000</v>
      </c>
      <c r="G233" s="46"/>
      <c r="H233" s="45"/>
      <c r="I233" s="46"/>
      <c r="J233" s="46"/>
      <c r="K233" s="46"/>
      <c r="L233" s="46"/>
      <c r="M233" s="23">
        <v>25686000</v>
      </c>
      <c r="N233" s="43">
        <f t="shared" si="48"/>
        <v>100</v>
      </c>
      <c r="O233" s="43">
        <f t="shared" si="39"/>
        <v>174.03197171800912</v>
      </c>
    </row>
    <row r="234" spans="1:15" s="10" customFormat="1" ht="18.75">
      <c r="A234" s="18" t="s">
        <v>575</v>
      </c>
      <c r="B234" s="22" t="s">
        <v>578</v>
      </c>
      <c r="C234" s="23"/>
      <c r="D234" s="21"/>
      <c r="E234" s="23">
        <f>E235</f>
        <v>17362000</v>
      </c>
      <c r="F234" s="23">
        <f>F235</f>
        <v>20729000</v>
      </c>
      <c r="G234" s="23">
        <f aca="true" t="shared" si="50" ref="G234:M234">G235</f>
        <v>0</v>
      </c>
      <c r="H234" s="23">
        <f t="shared" si="50"/>
        <v>0</v>
      </c>
      <c r="I234" s="23">
        <f t="shared" si="50"/>
        <v>0</v>
      </c>
      <c r="J234" s="23">
        <f t="shared" si="50"/>
        <v>0</v>
      </c>
      <c r="K234" s="23">
        <f t="shared" si="50"/>
        <v>0</v>
      </c>
      <c r="L234" s="23">
        <f t="shared" si="50"/>
        <v>0</v>
      </c>
      <c r="M234" s="23">
        <f t="shared" si="50"/>
        <v>20729000</v>
      </c>
      <c r="N234" s="43">
        <f t="shared" si="48"/>
        <v>100</v>
      </c>
      <c r="O234" s="43">
        <f t="shared" si="39"/>
        <v>119.39292708213341</v>
      </c>
    </row>
    <row r="235" spans="1:15" s="10" customFormat="1" ht="31.5">
      <c r="A235" s="18" t="s">
        <v>576</v>
      </c>
      <c r="B235" s="22" t="s">
        <v>577</v>
      </c>
      <c r="C235" s="23"/>
      <c r="D235" s="21"/>
      <c r="E235" s="23">
        <v>17362000</v>
      </c>
      <c r="F235" s="23">
        <v>20729000</v>
      </c>
      <c r="G235" s="46"/>
      <c r="H235" s="45"/>
      <c r="I235" s="46"/>
      <c r="J235" s="46"/>
      <c r="K235" s="46"/>
      <c r="L235" s="46"/>
      <c r="M235" s="23">
        <v>20729000</v>
      </c>
      <c r="N235" s="43">
        <f t="shared" si="48"/>
        <v>100</v>
      </c>
      <c r="O235" s="43">
        <f t="shared" si="39"/>
        <v>119.39292708213341</v>
      </c>
    </row>
    <row r="236" spans="1:15" ht="47.25">
      <c r="A236" s="41" t="s">
        <v>264</v>
      </c>
      <c r="B236" s="22" t="s">
        <v>265</v>
      </c>
      <c r="C236" s="23"/>
      <c r="D236" s="23">
        <f>F236-C236</f>
        <v>6424000</v>
      </c>
      <c r="E236" s="23">
        <v>10036982.82</v>
      </c>
      <c r="F236" s="23">
        <v>6424000</v>
      </c>
      <c r="G236" s="46"/>
      <c r="H236" s="45"/>
      <c r="I236" s="46"/>
      <c r="J236" s="46"/>
      <c r="K236" s="46"/>
      <c r="L236" s="46"/>
      <c r="M236" s="23">
        <v>4350000</v>
      </c>
      <c r="N236" s="43">
        <f t="shared" si="48"/>
        <v>67.7148194271482</v>
      </c>
      <c r="O236" s="43">
        <f t="shared" si="39"/>
        <v>43.33971750287404</v>
      </c>
    </row>
    <row r="237" spans="1:15" s="53" customFormat="1" ht="78.75">
      <c r="A237" s="41" t="s">
        <v>698</v>
      </c>
      <c r="B237" s="22" t="s">
        <v>699</v>
      </c>
      <c r="C237" s="23"/>
      <c r="D237" s="23"/>
      <c r="E237" s="33" t="s">
        <v>332</v>
      </c>
      <c r="F237" s="23">
        <v>563500</v>
      </c>
      <c r="G237" s="46"/>
      <c r="H237" s="45"/>
      <c r="I237" s="46"/>
      <c r="J237" s="46"/>
      <c r="K237" s="46"/>
      <c r="L237" s="46"/>
      <c r="M237" s="23">
        <v>218844</v>
      </c>
      <c r="N237" s="43">
        <f t="shared" si="48"/>
        <v>38.83655723158829</v>
      </c>
      <c r="O237" s="43"/>
    </row>
    <row r="238" spans="1:15" s="10" customFormat="1" ht="36" customHeight="1">
      <c r="A238" s="41" t="s">
        <v>579</v>
      </c>
      <c r="B238" s="22" t="s">
        <v>580</v>
      </c>
      <c r="C238" s="23"/>
      <c r="D238" s="23"/>
      <c r="E238" s="23">
        <f>E239</f>
        <v>286536000</v>
      </c>
      <c r="F238" s="33" t="s">
        <v>332</v>
      </c>
      <c r="G238" s="33" t="s">
        <v>332</v>
      </c>
      <c r="H238" s="33" t="s">
        <v>332</v>
      </c>
      <c r="I238" s="33" t="s">
        <v>332</v>
      </c>
      <c r="J238" s="33" t="s">
        <v>332</v>
      </c>
      <c r="K238" s="33" t="s">
        <v>332</v>
      </c>
      <c r="L238" s="33" t="s">
        <v>332</v>
      </c>
      <c r="M238" s="33" t="s">
        <v>332</v>
      </c>
      <c r="N238" s="43"/>
      <c r="O238" s="43">
        <f t="shared" si="39"/>
        <v>0</v>
      </c>
    </row>
    <row r="239" spans="1:15" ht="35.25" customHeight="1">
      <c r="A239" s="41" t="s">
        <v>253</v>
      </c>
      <c r="B239" s="22" t="s">
        <v>252</v>
      </c>
      <c r="C239" s="23"/>
      <c r="D239" s="23">
        <f>F239-C239</f>
        <v>0</v>
      </c>
      <c r="E239" s="23">
        <v>286536000</v>
      </c>
      <c r="F239" s="33" t="s">
        <v>332</v>
      </c>
      <c r="G239" s="33" t="s">
        <v>332</v>
      </c>
      <c r="H239" s="33" t="s">
        <v>332</v>
      </c>
      <c r="I239" s="33" t="s">
        <v>332</v>
      </c>
      <c r="J239" s="33" t="s">
        <v>332</v>
      </c>
      <c r="K239" s="33" t="s">
        <v>332</v>
      </c>
      <c r="L239" s="33" t="s">
        <v>332</v>
      </c>
      <c r="M239" s="33" t="s">
        <v>332</v>
      </c>
      <c r="N239" s="43"/>
      <c r="O239" s="43">
        <f t="shared" si="39"/>
        <v>0</v>
      </c>
    </row>
    <row r="240" spans="1:15" s="53" customFormat="1" ht="35.25" customHeight="1">
      <c r="A240" s="41" t="s">
        <v>675</v>
      </c>
      <c r="B240" s="22" t="s">
        <v>676</v>
      </c>
      <c r="C240" s="23"/>
      <c r="D240" s="23"/>
      <c r="E240" s="33" t="s">
        <v>332</v>
      </c>
      <c r="F240" s="23">
        <f>F241</f>
        <v>20275500</v>
      </c>
      <c r="G240" s="23">
        <f aca="true" t="shared" si="51" ref="G240:M240">G241</f>
        <v>0</v>
      </c>
      <c r="H240" s="23">
        <f t="shared" si="51"/>
        <v>0</v>
      </c>
      <c r="I240" s="23">
        <f t="shared" si="51"/>
        <v>0</v>
      </c>
      <c r="J240" s="23">
        <f t="shared" si="51"/>
        <v>0</v>
      </c>
      <c r="K240" s="23">
        <f t="shared" si="51"/>
        <v>0</v>
      </c>
      <c r="L240" s="23">
        <f t="shared" si="51"/>
        <v>0</v>
      </c>
      <c r="M240" s="23">
        <f t="shared" si="51"/>
        <v>12364800</v>
      </c>
      <c r="N240" s="43">
        <f aca="true" t="shared" si="52" ref="N240:N248">M240/F240*100</f>
        <v>60.983946141895395</v>
      </c>
      <c r="O240" s="43"/>
    </row>
    <row r="241" spans="1:15" s="53" customFormat="1" ht="47.25">
      <c r="A241" s="41" t="s">
        <v>674</v>
      </c>
      <c r="B241" s="22" t="s">
        <v>673</v>
      </c>
      <c r="C241" s="23"/>
      <c r="D241" s="23"/>
      <c r="E241" s="33" t="s">
        <v>332</v>
      </c>
      <c r="F241" s="23">
        <v>20275500</v>
      </c>
      <c r="G241" s="46"/>
      <c r="H241" s="45"/>
      <c r="I241" s="46"/>
      <c r="J241" s="46"/>
      <c r="K241" s="46"/>
      <c r="L241" s="46"/>
      <c r="M241" s="23">
        <v>12364800</v>
      </c>
      <c r="N241" s="43">
        <f t="shared" si="52"/>
        <v>60.983946141895395</v>
      </c>
      <c r="O241" s="43"/>
    </row>
    <row r="242" spans="1:15" ht="47.25">
      <c r="A242" s="41" t="s">
        <v>221</v>
      </c>
      <c r="B242" s="22" t="s">
        <v>237</v>
      </c>
      <c r="C242" s="23">
        <v>60731100</v>
      </c>
      <c r="D242" s="23">
        <f>F242-C242</f>
        <v>-54106200</v>
      </c>
      <c r="E242" s="23">
        <v>2170021.5</v>
      </c>
      <c r="F242" s="23">
        <v>6624900</v>
      </c>
      <c r="G242" s="46">
        <v>0</v>
      </c>
      <c r="H242" s="45">
        <f>I242-G242</f>
        <v>0</v>
      </c>
      <c r="I242" s="46">
        <v>0</v>
      </c>
      <c r="J242" s="46">
        <v>0</v>
      </c>
      <c r="K242" s="46">
        <f>L242-J242</f>
        <v>0</v>
      </c>
      <c r="L242" s="46">
        <v>0</v>
      </c>
      <c r="M242" s="23">
        <v>5962194</v>
      </c>
      <c r="N242" s="43">
        <f t="shared" si="52"/>
        <v>89.99673957342752</v>
      </c>
      <c r="O242" s="43">
        <f t="shared" si="39"/>
        <v>274.7527616661863</v>
      </c>
    </row>
    <row r="243" spans="1:15" ht="51" customHeight="1">
      <c r="A243" s="41" t="s">
        <v>297</v>
      </c>
      <c r="B243" s="22" t="s">
        <v>296</v>
      </c>
      <c r="C243" s="23"/>
      <c r="D243" s="23">
        <f>F243-C243</f>
        <v>19500</v>
      </c>
      <c r="E243" s="23">
        <v>94460</v>
      </c>
      <c r="F243" s="23">
        <v>19500</v>
      </c>
      <c r="G243" s="46"/>
      <c r="H243" s="45">
        <f>I243-G243</f>
        <v>0</v>
      </c>
      <c r="I243" s="46"/>
      <c r="J243" s="46"/>
      <c r="K243" s="46">
        <f>L243-J243</f>
        <v>0</v>
      </c>
      <c r="L243" s="46"/>
      <c r="M243" s="23">
        <v>30500</v>
      </c>
      <c r="N243" s="43">
        <f t="shared" si="52"/>
        <v>156.4102564102564</v>
      </c>
      <c r="O243" s="43">
        <f t="shared" si="39"/>
        <v>32.2887994918484</v>
      </c>
    </row>
    <row r="244" spans="1:15" s="51" customFormat="1" ht="48.75" customHeight="1">
      <c r="A244" s="41" t="s">
        <v>626</v>
      </c>
      <c r="B244" s="22" t="s">
        <v>627</v>
      </c>
      <c r="C244" s="23"/>
      <c r="D244" s="23">
        <f>F244-C244</f>
        <v>35850</v>
      </c>
      <c r="E244" s="33" t="s">
        <v>332</v>
      </c>
      <c r="F244" s="23">
        <v>35850</v>
      </c>
      <c r="G244" s="46"/>
      <c r="H244" s="45"/>
      <c r="I244" s="46"/>
      <c r="J244" s="46"/>
      <c r="K244" s="46"/>
      <c r="L244" s="46"/>
      <c r="M244" s="23">
        <v>42850</v>
      </c>
      <c r="N244" s="43">
        <f t="shared" si="52"/>
        <v>119.5258019525802</v>
      </c>
      <c r="O244" s="43"/>
    </row>
    <row r="245" spans="1:15" s="10" customFormat="1" ht="49.5" customHeight="1">
      <c r="A245" s="41" t="s">
        <v>582</v>
      </c>
      <c r="B245" s="49" t="s">
        <v>584</v>
      </c>
      <c r="C245" s="23"/>
      <c r="D245" s="23"/>
      <c r="E245" s="23">
        <f>E246</f>
        <v>29116200</v>
      </c>
      <c r="F245" s="23">
        <f>F246</f>
        <v>21703000</v>
      </c>
      <c r="G245" s="23">
        <f aca="true" t="shared" si="53" ref="G245:M245">G246</f>
        <v>0</v>
      </c>
      <c r="H245" s="23">
        <f t="shared" si="53"/>
        <v>0</v>
      </c>
      <c r="I245" s="23">
        <f t="shared" si="53"/>
        <v>0</v>
      </c>
      <c r="J245" s="23">
        <f t="shared" si="53"/>
        <v>0</v>
      </c>
      <c r="K245" s="23">
        <f t="shared" si="53"/>
        <v>0</v>
      </c>
      <c r="L245" s="23">
        <f t="shared" si="53"/>
        <v>0</v>
      </c>
      <c r="M245" s="23">
        <f t="shared" si="53"/>
        <v>6510900</v>
      </c>
      <c r="N245" s="43">
        <f t="shared" si="52"/>
        <v>30</v>
      </c>
      <c r="O245" s="43">
        <f t="shared" si="39"/>
        <v>22.361777979269274</v>
      </c>
    </row>
    <row r="246" spans="1:15" s="10" customFormat="1" ht="49.5" customHeight="1">
      <c r="A246" s="41" t="s">
        <v>583</v>
      </c>
      <c r="B246" s="22" t="s">
        <v>581</v>
      </c>
      <c r="C246" s="23"/>
      <c r="D246" s="23"/>
      <c r="E246" s="23">
        <v>29116200</v>
      </c>
      <c r="F246" s="23">
        <v>21703000</v>
      </c>
      <c r="G246" s="46"/>
      <c r="H246" s="45"/>
      <c r="I246" s="46"/>
      <c r="J246" s="46"/>
      <c r="K246" s="46"/>
      <c r="L246" s="46"/>
      <c r="M246" s="23">
        <v>6510900</v>
      </c>
      <c r="N246" s="43">
        <f t="shared" si="52"/>
        <v>30</v>
      </c>
      <c r="O246" s="43">
        <f t="shared" si="39"/>
        <v>22.361777979269274</v>
      </c>
    </row>
    <row r="247" spans="1:15" s="10" customFormat="1" ht="49.5" customHeight="1">
      <c r="A247" s="41" t="s">
        <v>585</v>
      </c>
      <c r="B247" s="49" t="s">
        <v>588</v>
      </c>
      <c r="C247" s="23"/>
      <c r="D247" s="23"/>
      <c r="E247" s="23">
        <f>E248</f>
        <v>2276500</v>
      </c>
      <c r="F247" s="23">
        <f>F248</f>
        <v>1397900</v>
      </c>
      <c r="G247" s="23">
        <f aca="true" t="shared" si="54" ref="G247:M247">G248</f>
        <v>0</v>
      </c>
      <c r="H247" s="23">
        <f t="shared" si="54"/>
        <v>0</v>
      </c>
      <c r="I247" s="23">
        <f t="shared" si="54"/>
        <v>0</v>
      </c>
      <c r="J247" s="23">
        <f t="shared" si="54"/>
        <v>0</v>
      </c>
      <c r="K247" s="23">
        <f t="shared" si="54"/>
        <v>0</v>
      </c>
      <c r="L247" s="23">
        <f t="shared" si="54"/>
        <v>0</v>
      </c>
      <c r="M247" s="23">
        <f t="shared" si="54"/>
        <v>1397900</v>
      </c>
      <c r="N247" s="43">
        <f t="shared" si="52"/>
        <v>100</v>
      </c>
      <c r="O247" s="43">
        <f t="shared" si="39"/>
        <v>61.40566659345487</v>
      </c>
    </row>
    <row r="248" spans="1:15" s="10" customFormat="1" ht="50.25" customHeight="1">
      <c r="A248" s="41" t="s">
        <v>586</v>
      </c>
      <c r="B248" s="49" t="s">
        <v>587</v>
      </c>
      <c r="C248" s="23"/>
      <c r="D248" s="23"/>
      <c r="E248" s="23">
        <v>2276500</v>
      </c>
      <c r="F248" s="23">
        <v>1397900</v>
      </c>
      <c r="G248" s="46"/>
      <c r="H248" s="45"/>
      <c r="I248" s="46"/>
      <c r="J248" s="46"/>
      <c r="K248" s="46"/>
      <c r="L248" s="46"/>
      <c r="M248" s="23">
        <v>1397900</v>
      </c>
      <c r="N248" s="43">
        <f t="shared" si="52"/>
        <v>100</v>
      </c>
      <c r="O248" s="43">
        <f t="shared" si="39"/>
        <v>61.40566659345487</v>
      </c>
    </row>
    <row r="249" spans="1:15" s="53" customFormat="1" ht="50.25" customHeight="1">
      <c r="A249" s="41" t="s">
        <v>677</v>
      </c>
      <c r="B249" s="49" t="s">
        <v>712</v>
      </c>
      <c r="C249" s="23"/>
      <c r="D249" s="23"/>
      <c r="E249" s="33" t="s">
        <v>332</v>
      </c>
      <c r="F249" s="33" t="s">
        <v>332</v>
      </c>
      <c r="G249" s="46"/>
      <c r="H249" s="45"/>
      <c r="I249" s="46"/>
      <c r="J249" s="46"/>
      <c r="K249" s="46"/>
      <c r="L249" s="46"/>
      <c r="M249" s="23">
        <v>3533144.67</v>
      </c>
      <c r="N249" s="43"/>
      <c r="O249" s="43"/>
    </row>
    <row r="250" spans="1:15" s="10" customFormat="1" ht="66.75" customHeight="1">
      <c r="A250" s="41" t="s">
        <v>589</v>
      </c>
      <c r="B250" s="49" t="s">
        <v>590</v>
      </c>
      <c r="C250" s="23"/>
      <c r="D250" s="23"/>
      <c r="E250" s="23">
        <v>1205700</v>
      </c>
      <c r="F250" s="23">
        <v>922600</v>
      </c>
      <c r="G250" s="46"/>
      <c r="H250" s="45"/>
      <c r="I250" s="46"/>
      <c r="J250" s="46"/>
      <c r="K250" s="46"/>
      <c r="L250" s="46"/>
      <c r="M250" s="23">
        <v>920800</v>
      </c>
      <c r="N250" s="43">
        <f aca="true" t="shared" si="55" ref="N250:N291">M250/F250*100</f>
        <v>99.80489919791893</v>
      </c>
      <c r="O250" s="43">
        <f t="shared" si="39"/>
        <v>76.37057311105582</v>
      </c>
    </row>
    <row r="251" spans="1:15" s="53" customFormat="1" ht="47.25">
      <c r="A251" s="41" t="s">
        <v>654</v>
      </c>
      <c r="B251" s="49" t="s">
        <v>655</v>
      </c>
      <c r="C251" s="23"/>
      <c r="D251" s="23"/>
      <c r="E251" s="33" t="s">
        <v>332</v>
      </c>
      <c r="F251" s="23">
        <f>F252</f>
        <v>5763500</v>
      </c>
      <c r="G251" s="23">
        <f aca="true" t="shared" si="56" ref="G251:M251">G252</f>
        <v>0</v>
      </c>
      <c r="H251" s="23">
        <f t="shared" si="56"/>
        <v>0</v>
      </c>
      <c r="I251" s="23">
        <f t="shared" si="56"/>
        <v>0</v>
      </c>
      <c r="J251" s="23">
        <f t="shared" si="56"/>
        <v>0</v>
      </c>
      <c r="K251" s="23">
        <f t="shared" si="56"/>
        <v>0</v>
      </c>
      <c r="L251" s="23">
        <f t="shared" si="56"/>
        <v>0</v>
      </c>
      <c r="M251" s="23">
        <f t="shared" si="56"/>
        <v>2047950</v>
      </c>
      <c r="N251" s="43">
        <f t="shared" si="55"/>
        <v>35.533096208900844</v>
      </c>
      <c r="O251" s="43"/>
    </row>
    <row r="252" spans="1:15" s="53" customFormat="1" ht="63">
      <c r="A252" s="41" t="s">
        <v>656</v>
      </c>
      <c r="B252" s="49" t="s">
        <v>657</v>
      </c>
      <c r="C252" s="23"/>
      <c r="D252" s="23"/>
      <c r="E252" s="33" t="s">
        <v>332</v>
      </c>
      <c r="F252" s="23">
        <v>5763500</v>
      </c>
      <c r="G252" s="46"/>
      <c r="H252" s="45"/>
      <c r="I252" s="46"/>
      <c r="J252" s="46"/>
      <c r="K252" s="46"/>
      <c r="L252" s="46"/>
      <c r="M252" s="23">
        <v>2047950</v>
      </c>
      <c r="N252" s="43">
        <f t="shared" si="55"/>
        <v>35.533096208900844</v>
      </c>
      <c r="O252" s="43"/>
    </row>
    <row r="253" spans="1:15" s="53" customFormat="1" ht="63">
      <c r="A253" s="41" t="s">
        <v>680</v>
      </c>
      <c r="B253" s="49" t="s">
        <v>681</v>
      </c>
      <c r="C253" s="23"/>
      <c r="D253" s="23"/>
      <c r="E253" s="33" t="s">
        <v>332</v>
      </c>
      <c r="F253" s="23">
        <f>F254</f>
        <v>131848100</v>
      </c>
      <c r="G253" s="23">
        <f aca="true" t="shared" si="57" ref="G253:M253">G254</f>
        <v>0</v>
      </c>
      <c r="H253" s="23">
        <f t="shared" si="57"/>
        <v>0</v>
      </c>
      <c r="I253" s="23">
        <f t="shared" si="57"/>
        <v>0</v>
      </c>
      <c r="J253" s="23">
        <f t="shared" si="57"/>
        <v>0</v>
      </c>
      <c r="K253" s="23">
        <f t="shared" si="57"/>
        <v>0</v>
      </c>
      <c r="L253" s="23">
        <f t="shared" si="57"/>
        <v>0</v>
      </c>
      <c r="M253" s="23">
        <f t="shared" si="57"/>
        <v>107234209.9</v>
      </c>
      <c r="N253" s="43">
        <f t="shared" si="55"/>
        <v>81.33163079331443</v>
      </c>
      <c r="O253" s="43"/>
    </row>
    <row r="254" spans="1:15" s="53" customFormat="1" ht="63">
      <c r="A254" s="41" t="s">
        <v>678</v>
      </c>
      <c r="B254" s="49" t="s">
        <v>679</v>
      </c>
      <c r="C254" s="23"/>
      <c r="D254" s="23"/>
      <c r="E254" s="33" t="s">
        <v>332</v>
      </c>
      <c r="F254" s="23">
        <v>131848100</v>
      </c>
      <c r="G254" s="46"/>
      <c r="H254" s="45"/>
      <c r="I254" s="46"/>
      <c r="J254" s="46"/>
      <c r="K254" s="46"/>
      <c r="L254" s="46"/>
      <c r="M254" s="23">
        <v>107234209.9</v>
      </c>
      <c r="N254" s="43">
        <f t="shared" si="55"/>
        <v>81.33163079331443</v>
      </c>
      <c r="O254" s="43"/>
    </row>
    <row r="255" spans="1:15" s="53" customFormat="1" ht="63">
      <c r="A255" s="41" t="s">
        <v>684</v>
      </c>
      <c r="B255" s="49" t="s">
        <v>685</v>
      </c>
      <c r="C255" s="23"/>
      <c r="D255" s="23"/>
      <c r="E255" s="33" t="s">
        <v>332</v>
      </c>
      <c r="F255" s="23">
        <f>F256</f>
        <v>142606400</v>
      </c>
      <c r="G255" s="23">
        <f aca="true" t="shared" si="58" ref="G255:M255">G256</f>
        <v>0</v>
      </c>
      <c r="H255" s="23">
        <f t="shared" si="58"/>
        <v>0</v>
      </c>
      <c r="I255" s="23">
        <f t="shared" si="58"/>
        <v>0</v>
      </c>
      <c r="J255" s="23">
        <f t="shared" si="58"/>
        <v>0</v>
      </c>
      <c r="K255" s="23">
        <f t="shared" si="58"/>
        <v>0</v>
      </c>
      <c r="L255" s="23">
        <f t="shared" si="58"/>
        <v>0</v>
      </c>
      <c r="M255" s="23">
        <f t="shared" si="58"/>
        <v>90324325.14</v>
      </c>
      <c r="N255" s="43">
        <f t="shared" si="55"/>
        <v>63.33819880454173</v>
      </c>
      <c r="O255" s="43"/>
    </row>
    <row r="256" spans="1:15" s="53" customFormat="1" ht="78.75">
      <c r="A256" s="41" t="s">
        <v>682</v>
      </c>
      <c r="B256" s="49" t="s">
        <v>683</v>
      </c>
      <c r="C256" s="23"/>
      <c r="D256" s="23"/>
      <c r="E256" s="33" t="s">
        <v>332</v>
      </c>
      <c r="F256" s="23">
        <v>142606400</v>
      </c>
      <c r="G256" s="46"/>
      <c r="H256" s="45"/>
      <c r="I256" s="46"/>
      <c r="J256" s="46"/>
      <c r="K256" s="46"/>
      <c r="L256" s="46"/>
      <c r="M256" s="23">
        <v>90324325.14</v>
      </c>
      <c r="N256" s="43">
        <f t="shared" si="55"/>
        <v>63.33819880454173</v>
      </c>
      <c r="O256" s="43"/>
    </row>
    <row r="257" spans="1:15" s="52" customFormat="1" ht="31.5">
      <c r="A257" s="41" t="s">
        <v>634</v>
      </c>
      <c r="B257" s="49" t="s">
        <v>635</v>
      </c>
      <c r="C257" s="23"/>
      <c r="D257" s="23"/>
      <c r="E257" s="33" t="s">
        <v>332</v>
      </c>
      <c r="F257" s="23">
        <f>F258</f>
        <v>24801200</v>
      </c>
      <c r="G257" s="23">
        <f aca="true" t="shared" si="59" ref="G257:M257">G258</f>
        <v>0</v>
      </c>
      <c r="H257" s="23">
        <f t="shared" si="59"/>
        <v>0</v>
      </c>
      <c r="I257" s="23">
        <f t="shared" si="59"/>
        <v>0</v>
      </c>
      <c r="J257" s="23">
        <f t="shared" si="59"/>
        <v>0</v>
      </c>
      <c r="K257" s="23">
        <f t="shared" si="59"/>
        <v>0</v>
      </c>
      <c r="L257" s="23">
        <f t="shared" si="59"/>
        <v>0</v>
      </c>
      <c r="M257" s="23">
        <f t="shared" si="59"/>
        <v>24801200</v>
      </c>
      <c r="N257" s="43">
        <f t="shared" si="55"/>
        <v>100</v>
      </c>
      <c r="O257" s="43"/>
    </row>
    <row r="258" spans="1:15" s="52" customFormat="1" ht="47.25">
      <c r="A258" s="41" t="s">
        <v>628</v>
      </c>
      <c r="B258" s="49" t="s">
        <v>629</v>
      </c>
      <c r="C258" s="23"/>
      <c r="D258" s="23"/>
      <c r="E258" s="33" t="s">
        <v>332</v>
      </c>
      <c r="F258" s="23">
        <v>24801200</v>
      </c>
      <c r="G258" s="46"/>
      <c r="H258" s="45"/>
      <c r="I258" s="46"/>
      <c r="J258" s="46"/>
      <c r="K258" s="46"/>
      <c r="L258" s="46"/>
      <c r="M258" s="23">
        <v>24801200</v>
      </c>
      <c r="N258" s="43">
        <f t="shared" si="55"/>
        <v>100</v>
      </c>
      <c r="O258" s="43"/>
    </row>
    <row r="259" spans="1:15" s="52" customFormat="1" ht="47.25">
      <c r="A259" s="41" t="s">
        <v>636</v>
      </c>
      <c r="B259" s="49" t="s">
        <v>637</v>
      </c>
      <c r="C259" s="23"/>
      <c r="D259" s="23"/>
      <c r="E259" s="33" t="s">
        <v>332</v>
      </c>
      <c r="F259" s="23">
        <f>F260</f>
        <v>94073400</v>
      </c>
      <c r="G259" s="46"/>
      <c r="H259" s="45"/>
      <c r="I259" s="46"/>
      <c r="J259" s="46"/>
      <c r="K259" s="46"/>
      <c r="L259" s="46"/>
      <c r="M259" s="23">
        <f>M260</f>
        <v>83041990.32</v>
      </c>
      <c r="N259" s="43">
        <f t="shared" si="55"/>
        <v>88.27361434794531</v>
      </c>
      <c r="O259" s="43"/>
    </row>
    <row r="260" spans="1:15" s="52" customFormat="1" ht="47.25">
      <c r="A260" s="41" t="s">
        <v>630</v>
      </c>
      <c r="B260" s="49" t="s">
        <v>631</v>
      </c>
      <c r="C260" s="23"/>
      <c r="D260" s="23"/>
      <c r="E260" s="33" t="s">
        <v>332</v>
      </c>
      <c r="F260" s="23">
        <v>94073400</v>
      </c>
      <c r="G260" s="46"/>
      <c r="H260" s="45"/>
      <c r="I260" s="46"/>
      <c r="J260" s="46"/>
      <c r="K260" s="46"/>
      <c r="L260" s="46"/>
      <c r="M260" s="23">
        <v>83041990.32</v>
      </c>
      <c r="N260" s="43">
        <f t="shared" si="55"/>
        <v>88.27361434794531</v>
      </c>
      <c r="O260" s="43"/>
    </row>
    <row r="261" spans="1:15" s="52" customFormat="1" ht="33" customHeight="1">
      <c r="A261" s="41" t="s">
        <v>638</v>
      </c>
      <c r="B261" s="49" t="s">
        <v>639</v>
      </c>
      <c r="C261" s="23"/>
      <c r="D261" s="23"/>
      <c r="E261" s="33" t="s">
        <v>332</v>
      </c>
      <c r="F261" s="23">
        <f>F262</f>
        <v>22842200</v>
      </c>
      <c r="G261" s="23">
        <f aca="true" t="shared" si="60" ref="G261:M261">G262</f>
        <v>0</v>
      </c>
      <c r="H261" s="23">
        <f t="shared" si="60"/>
        <v>0</v>
      </c>
      <c r="I261" s="23">
        <f t="shared" si="60"/>
        <v>0</v>
      </c>
      <c r="J261" s="23">
        <f t="shared" si="60"/>
        <v>0</v>
      </c>
      <c r="K261" s="23">
        <f t="shared" si="60"/>
        <v>0</v>
      </c>
      <c r="L261" s="23">
        <f t="shared" si="60"/>
        <v>0</v>
      </c>
      <c r="M261" s="23">
        <f t="shared" si="60"/>
        <v>22842200</v>
      </c>
      <c r="N261" s="43">
        <f t="shared" si="55"/>
        <v>100</v>
      </c>
      <c r="O261" s="43"/>
    </row>
    <row r="262" spans="1:15" s="52" customFormat="1" ht="47.25">
      <c r="A262" s="41" t="s">
        <v>632</v>
      </c>
      <c r="B262" s="49" t="s">
        <v>633</v>
      </c>
      <c r="C262" s="23"/>
      <c r="D262" s="23"/>
      <c r="E262" s="33" t="s">
        <v>332</v>
      </c>
      <c r="F262" s="23">
        <v>22842200</v>
      </c>
      <c r="G262" s="46"/>
      <c r="H262" s="45"/>
      <c r="I262" s="46"/>
      <c r="J262" s="46"/>
      <c r="K262" s="46"/>
      <c r="L262" s="46"/>
      <c r="M262" s="23">
        <v>22842200</v>
      </c>
      <c r="N262" s="43">
        <f t="shared" si="55"/>
        <v>100</v>
      </c>
      <c r="O262" s="43"/>
    </row>
    <row r="263" spans="1:15" s="53" customFormat="1" ht="31.5">
      <c r="A263" s="41" t="s">
        <v>658</v>
      </c>
      <c r="B263" s="49" t="s">
        <v>668</v>
      </c>
      <c r="C263" s="23"/>
      <c r="D263" s="23"/>
      <c r="E263" s="33" t="s">
        <v>332</v>
      </c>
      <c r="F263" s="23">
        <f>F264</f>
        <v>35953000</v>
      </c>
      <c r="G263" s="23">
        <f aca="true" t="shared" si="61" ref="G263:M263">G264</f>
        <v>0</v>
      </c>
      <c r="H263" s="23">
        <f t="shared" si="61"/>
        <v>0</v>
      </c>
      <c r="I263" s="23">
        <f t="shared" si="61"/>
        <v>0</v>
      </c>
      <c r="J263" s="23">
        <f t="shared" si="61"/>
        <v>0</v>
      </c>
      <c r="K263" s="23">
        <f t="shared" si="61"/>
        <v>0</v>
      </c>
      <c r="L263" s="23">
        <f t="shared" si="61"/>
        <v>0</v>
      </c>
      <c r="M263" s="23">
        <f t="shared" si="61"/>
        <v>25262673</v>
      </c>
      <c r="N263" s="43">
        <f t="shared" si="55"/>
        <v>70.26582760826635</v>
      </c>
      <c r="O263" s="43"/>
    </row>
    <row r="264" spans="1:15" s="53" customFormat="1" ht="31.5">
      <c r="A264" s="41" t="s">
        <v>659</v>
      </c>
      <c r="B264" s="49" t="s">
        <v>669</v>
      </c>
      <c r="C264" s="23"/>
      <c r="D264" s="23"/>
      <c r="E264" s="33" t="s">
        <v>332</v>
      </c>
      <c r="F264" s="23">
        <v>35953000</v>
      </c>
      <c r="G264" s="46"/>
      <c r="H264" s="45"/>
      <c r="I264" s="46"/>
      <c r="J264" s="46"/>
      <c r="K264" s="46"/>
      <c r="L264" s="46"/>
      <c r="M264" s="23">
        <v>25262673</v>
      </c>
      <c r="N264" s="43">
        <f t="shared" si="55"/>
        <v>70.26582760826635</v>
      </c>
      <c r="O264" s="43"/>
    </row>
    <row r="265" spans="1:15" s="53" customFormat="1" ht="47.25">
      <c r="A265" s="41" t="s">
        <v>701</v>
      </c>
      <c r="B265" s="49" t="s">
        <v>703</v>
      </c>
      <c r="C265" s="23"/>
      <c r="D265" s="23"/>
      <c r="E265" s="33" t="s">
        <v>332</v>
      </c>
      <c r="F265" s="23">
        <f>F266</f>
        <v>308087100</v>
      </c>
      <c r="G265" s="23">
        <f aca="true" t="shared" si="62" ref="G265:M265">G266</f>
        <v>0</v>
      </c>
      <c r="H265" s="23">
        <f t="shared" si="62"/>
        <v>0</v>
      </c>
      <c r="I265" s="23">
        <f t="shared" si="62"/>
        <v>0</v>
      </c>
      <c r="J265" s="23">
        <f t="shared" si="62"/>
        <v>0</v>
      </c>
      <c r="K265" s="23">
        <f t="shared" si="62"/>
        <v>0</v>
      </c>
      <c r="L265" s="23">
        <f t="shared" si="62"/>
        <v>0</v>
      </c>
      <c r="M265" s="23">
        <f t="shared" si="62"/>
        <v>163160788</v>
      </c>
      <c r="N265" s="43">
        <f t="shared" si="55"/>
        <v>52.95930533930178</v>
      </c>
      <c r="O265" s="43"/>
    </row>
    <row r="266" spans="1:15" s="53" customFormat="1" ht="47.25">
      <c r="A266" s="41" t="s">
        <v>702</v>
      </c>
      <c r="B266" s="49" t="s">
        <v>700</v>
      </c>
      <c r="C266" s="23"/>
      <c r="D266" s="23"/>
      <c r="E266" s="33" t="s">
        <v>332</v>
      </c>
      <c r="F266" s="23">
        <v>308087100</v>
      </c>
      <c r="G266" s="46"/>
      <c r="H266" s="45"/>
      <c r="I266" s="46"/>
      <c r="J266" s="46"/>
      <c r="K266" s="46"/>
      <c r="L266" s="46"/>
      <c r="M266" s="23">
        <v>163160788</v>
      </c>
      <c r="N266" s="43">
        <f t="shared" si="55"/>
        <v>52.95930533930178</v>
      </c>
      <c r="O266" s="43"/>
    </row>
    <row r="267" spans="1:15" ht="31.5">
      <c r="A267" s="39" t="s">
        <v>106</v>
      </c>
      <c r="B267" s="20" t="s">
        <v>107</v>
      </c>
      <c r="C267" s="21" t="e">
        <f>C269+C271+#REF!+C275+C277+C279+C281+C283+C285+C287+C289+C290+C291+C293+C295+C297+#REF!+C303+C305+C308</f>
        <v>#REF!</v>
      </c>
      <c r="D267" s="21" t="e">
        <f>D269+D271+#REF!+D275+D277+D279+D281+D283+D285+D287+D289+D290+D291+D293+D295+D297+#REF!+D303+D305+D308</f>
        <v>#REF!</v>
      </c>
      <c r="E267" s="21">
        <f>E268+E270+E272+E274+E276+E278+E280+E282+E284+E286+E288+E290+E291+E292+E294+E296+E298+E300+E302+E304+E306+E308</f>
        <v>5371470373.41</v>
      </c>
      <c r="F267" s="21">
        <f>F268+F270+F272+F274+F276+F278+F280+F282+F284+F286+F288+F290+F291+F292+F294+F296+F298+F300+F302+F304+F306+F308</f>
        <v>7426903700</v>
      </c>
      <c r="G267" s="21">
        <f aca="true" t="shared" si="63" ref="G267:M267">G268+G270+G272+G274+G276+G278+G280+G282+G284+G286+G288+G290+G291+G292+G294+G296+G298+G300+G302+G304+G306+G308</f>
        <v>113816300</v>
      </c>
      <c r="H267" s="21">
        <f t="shared" si="63"/>
        <v>0</v>
      </c>
      <c r="I267" s="21">
        <f t="shared" si="63"/>
        <v>113816300</v>
      </c>
      <c r="J267" s="21">
        <f t="shared" si="63"/>
        <v>120566200</v>
      </c>
      <c r="K267" s="21">
        <f t="shared" si="63"/>
        <v>0</v>
      </c>
      <c r="L267" s="21">
        <f t="shared" si="63"/>
        <v>120566200</v>
      </c>
      <c r="M267" s="21">
        <f t="shared" si="63"/>
        <v>4301946110.86</v>
      </c>
      <c r="N267" s="44">
        <f t="shared" si="55"/>
        <v>57.92381703912493</v>
      </c>
      <c r="O267" s="44">
        <f aca="true" t="shared" si="64" ref="O267:O327">M267/E267*100</f>
        <v>80.08879900288777</v>
      </c>
    </row>
    <row r="268" spans="1:15" s="10" customFormat="1" ht="31.5">
      <c r="A268" s="18" t="s">
        <v>491</v>
      </c>
      <c r="B268" s="19" t="s">
        <v>492</v>
      </c>
      <c r="C268" s="21"/>
      <c r="D268" s="21"/>
      <c r="E268" s="23">
        <f>E269</f>
        <v>593055383.64</v>
      </c>
      <c r="F268" s="23">
        <f>F269</f>
        <v>1028085100</v>
      </c>
      <c r="G268" s="45"/>
      <c r="H268" s="45"/>
      <c r="I268" s="45"/>
      <c r="J268" s="45"/>
      <c r="K268" s="45"/>
      <c r="L268" s="45"/>
      <c r="M268" s="23">
        <f>M269</f>
        <v>539521290.56</v>
      </c>
      <c r="N268" s="43">
        <f t="shared" si="55"/>
        <v>52.478271551644895</v>
      </c>
      <c r="O268" s="43">
        <f t="shared" si="64"/>
        <v>90.97317138385567</v>
      </c>
    </row>
    <row r="269" spans="1:15" ht="31.5">
      <c r="A269" s="40" t="s">
        <v>109</v>
      </c>
      <c r="B269" s="22" t="s">
        <v>110</v>
      </c>
      <c r="C269" s="23">
        <f>1100172400+983500</f>
        <v>1101155900</v>
      </c>
      <c r="D269" s="21">
        <f>F269-C269</f>
        <v>-73070800</v>
      </c>
      <c r="E269" s="23">
        <v>593055383.64</v>
      </c>
      <c r="F269" s="23">
        <v>1028085100</v>
      </c>
      <c r="G269" s="46">
        <f>1131275400+2041900</f>
        <v>1133317300</v>
      </c>
      <c r="H269" s="45">
        <f>I269-G269</f>
        <v>0</v>
      </c>
      <c r="I269" s="46">
        <f>1131275400+2041900</f>
        <v>1133317300</v>
      </c>
      <c r="J269" s="46">
        <f>1170667000+1254400</f>
        <v>1171921400</v>
      </c>
      <c r="K269" s="46">
        <f>L269-J269</f>
        <v>0</v>
      </c>
      <c r="L269" s="46">
        <f>1170667000+1254400</f>
        <v>1171921400</v>
      </c>
      <c r="M269" s="23">
        <v>539521290.56</v>
      </c>
      <c r="N269" s="43">
        <f t="shared" si="55"/>
        <v>52.478271551644895</v>
      </c>
      <c r="O269" s="43">
        <f t="shared" si="64"/>
        <v>90.97317138385567</v>
      </c>
    </row>
    <row r="270" spans="1:15" s="10" customFormat="1" ht="51" customHeight="1">
      <c r="A270" s="18" t="s">
        <v>493</v>
      </c>
      <c r="B270" s="19" t="s">
        <v>494</v>
      </c>
      <c r="C270" s="23"/>
      <c r="D270" s="21"/>
      <c r="E270" s="23">
        <f>E271</f>
        <v>53285347.98</v>
      </c>
      <c r="F270" s="23">
        <f>F271</f>
        <v>54443300</v>
      </c>
      <c r="G270" s="46"/>
      <c r="H270" s="45"/>
      <c r="I270" s="46"/>
      <c r="J270" s="46"/>
      <c r="K270" s="46"/>
      <c r="L270" s="46"/>
      <c r="M270" s="23">
        <f>M271</f>
        <v>53483950.43</v>
      </c>
      <c r="N270" s="43">
        <f t="shared" si="55"/>
        <v>98.23789232100185</v>
      </c>
      <c r="O270" s="43">
        <f t="shared" si="64"/>
        <v>100.37271493483453</v>
      </c>
    </row>
    <row r="271" spans="1:15" ht="63">
      <c r="A271" s="40" t="s">
        <v>111</v>
      </c>
      <c r="B271" s="22" t="s">
        <v>238</v>
      </c>
      <c r="C271" s="23">
        <v>67507100</v>
      </c>
      <c r="D271" s="21">
        <f>F271-C271</f>
        <v>-13063800</v>
      </c>
      <c r="E271" s="23">
        <v>53285347.98</v>
      </c>
      <c r="F271" s="23">
        <v>54443300</v>
      </c>
      <c r="G271" s="46">
        <v>70542500</v>
      </c>
      <c r="H271" s="45">
        <f>I271-G271</f>
        <v>0</v>
      </c>
      <c r="I271" s="46">
        <v>70542500</v>
      </c>
      <c r="J271" s="46">
        <v>73572400</v>
      </c>
      <c r="K271" s="46">
        <f>L271-J271</f>
        <v>0</v>
      </c>
      <c r="L271" s="46">
        <v>73572400</v>
      </c>
      <c r="M271" s="23">
        <v>53483950.43</v>
      </c>
      <c r="N271" s="43">
        <f t="shared" si="55"/>
        <v>98.23789232100185</v>
      </c>
      <c r="O271" s="43">
        <f t="shared" si="64"/>
        <v>100.37271493483453</v>
      </c>
    </row>
    <row r="272" spans="1:15" s="10" customFormat="1" ht="33.75" customHeight="1">
      <c r="A272" s="40" t="s">
        <v>591</v>
      </c>
      <c r="B272" s="22" t="s">
        <v>592</v>
      </c>
      <c r="C272" s="23"/>
      <c r="D272" s="21"/>
      <c r="E272" s="23">
        <f>E273</f>
        <v>26844</v>
      </c>
      <c r="F272" s="23">
        <f>F273</f>
        <v>412200</v>
      </c>
      <c r="G272" s="23">
        <f aca="true" t="shared" si="65" ref="G272:M272">G273</f>
        <v>0</v>
      </c>
      <c r="H272" s="23">
        <f t="shared" si="65"/>
        <v>0</v>
      </c>
      <c r="I272" s="23">
        <f t="shared" si="65"/>
        <v>0</v>
      </c>
      <c r="J272" s="23">
        <f t="shared" si="65"/>
        <v>0</v>
      </c>
      <c r="K272" s="23">
        <f t="shared" si="65"/>
        <v>0</v>
      </c>
      <c r="L272" s="23">
        <f t="shared" si="65"/>
        <v>0</v>
      </c>
      <c r="M272" s="23">
        <f t="shared" si="65"/>
        <v>195400</v>
      </c>
      <c r="N272" s="43">
        <f t="shared" si="55"/>
        <v>47.404172731683644</v>
      </c>
      <c r="O272" s="43">
        <f t="shared" si="64"/>
        <v>727.9094024735508</v>
      </c>
    </row>
    <row r="273" spans="1:15" s="10" customFormat="1" ht="47.25">
      <c r="A273" s="40" t="s">
        <v>112</v>
      </c>
      <c r="B273" s="22" t="s">
        <v>113</v>
      </c>
      <c r="C273" s="23"/>
      <c r="D273" s="21"/>
      <c r="E273" s="23">
        <v>26844</v>
      </c>
      <c r="F273" s="23">
        <v>412200</v>
      </c>
      <c r="G273" s="46"/>
      <c r="H273" s="45"/>
      <c r="I273" s="46"/>
      <c r="J273" s="46"/>
      <c r="K273" s="46"/>
      <c r="L273" s="46"/>
      <c r="M273" s="23">
        <v>195400</v>
      </c>
      <c r="N273" s="43">
        <f t="shared" si="55"/>
        <v>47.404172731683644</v>
      </c>
      <c r="O273" s="43">
        <f t="shared" si="64"/>
        <v>727.9094024735508</v>
      </c>
    </row>
    <row r="274" spans="1:15" s="10" customFormat="1" ht="32.25" customHeight="1">
      <c r="A274" s="18" t="s">
        <v>495</v>
      </c>
      <c r="B274" s="19" t="s">
        <v>496</v>
      </c>
      <c r="C274" s="23"/>
      <c r="D274" s="21"/>
      <c r="E274" s="23">
        <f>E275</f>
        <v>42072.12</v>
      </c>
      <c r="F274" s="23">
        <f>F275</f>
        <v>80200</v>
      </c>
      <c r="G274" s="23">
        <f aca="true" t="shared" si="66" ref="G274:M274">G275</f>
        <v>147400</v>
      </c>
      <c r="H274" s="23">
        <f t="shared" si="66"/>
        <v>0</v>
      </c>
      <c r="I274" s="23">
        <f t="shared" si="66"/>
        <v>147400</v>
      </c>
      <c r="J274" s="23">
        <f t="shared" si="66"/>
        <v>147400</v>
      </c>
      <c r="K274" s="23">
        <f t="shared" si="66"/>
        <v>0</v>
      </c>
      <c r="L274" s="23">
        <f t="shared" si="66"/>
        <v>147400</v>
      </c>
      <c r="M274" s="23">
        <f t="shared" si="66"/>
        <v>38566.11</v>
      </c>
      <c r="N274" s="43">
        <f t="shared" si="55"/>
        <v>48.08741895261846</v>
      </c>
      <c r="O274" s="43">
        <f t="shared" si="64"/>
        <v>91.66666666666666</v>
      </c>
    </row>
    <row r="275" spans="1:15" ht="49.5" customHeight="1">
      <c r="A275" s="40" t="s">
        <v>114</v>
      </c>
      <c r="B275" s="22" t="s">
        <v>115</v>
      </c>
      <c r="C275" s="23">
        <v>147400</v>
      </c>
      <c r="D275" s="21">
        <f>F275-C275</f>
        <v>-67200</v>
      </c>
      <c r="E275" s="23">
        <v>42072.12</v>
      </c>
      <c r="F275" s="23">
        <v>80200</v>
      </c>
      <c r="G275" s="46">
        <v>147400</v>
      </c>
      <c r="H275" s="45">
        <f>I275-G275</f>
        <v>0</v>
      </c>
      <c r="I275" s="46">
        <v>147400</v>
      </c>
      <c r="J275" s="46">
        <v>147400</v>
      </c>
      <c r="K275" s="46">
        <f>L275-J275</f>
        <v>0</v>
      </c>
      <c r="L275" s="46">
        <v>147400</v>
      </c>
      <c r="M275" s="23">
        <v>38566.11</v>
      </c>
      <c r="N275" s="43">
        <f t="shared" si="55"/>
        <v>48.08741895261846</v>
      </c>
      <c r="O275" s="43">
        <f t="shared" si="64"/>
        <v>91.66666666666666</v>
      </c>
    </row>
    <row r="276" spans="1:15" s="10" customFormat="1" ht="47.25">
      <c r="A276" s="18" t="s">
        <v>497</v>
      </c>
      <c r="B276" s="19" t="s">
        <v>498</v>
      </c>
      <c r="C276" s="23"/>
      <c r="D276" s="21"/>
      <c r="E276" s="23">
        <f>E277</f>
        <v>55969.34</v>
      </c>
      <c r="F276" s="23">
        <f>F277</f>
        <v>229900</v>
      </c>
      <c r="G276" s="46"/>
      <c r="H276" s="45"/>
      <c r="I276" s="46"/>
      <c r="J276" s="46"/>
      <c r="K276" s="46"/>
      <c r="L276" s="46"/>
      <c r="M276" s="23">
        <f>M277</f>
        <v>77265.75</v>
      </c>
      <c r="N276" s="43">
        <f t="shared" si="55"/>
        <v>33.60841670291431</v>
      </c>
      <c r="O276" s="43">
        <f t="shared" si="64"/>
        <v>138.05013602090003</v>
      </c>
    </row>
    <row r="277" spans="1:15" ht="51.75" customHeight="1">
      <c r="A277" s="40" t="s">
        <v>116</v>
      </c>
      <c r="B277" s="22" t="s">
        <v>117</v>
      </c>
      <c r="C277" s="23">
        <v>783300</v>
      </c>
      <c r="D277" s="21">
        <f>F277-C277</f>
        <v>-553400</v>
      </c>
      <c r="E277" s="23">
        <v>55969.34</v>
      </c>
      <c r="F277" s="23">
        <v>229900</v>
      </c>
      <c r="G277" s="46">
        <v>0</v>
      </c>
      <c r="H277" s="45">
        <f>I277-G277</f>
        <v>0</v>
      </c>
      <c r="I277" s="46">
        <v>0</v>
      </c>
      <c r="J277" s="46">
        <v>0</v>
      </c>
      <c r="K277" s="46">
        <f>L277-J277</f>
        <v>0</v>
      </c>
      <c r="L277" s="46">
        <v>0</v>
      </c>
      <c r="M277" s="23">
        <v>77265.75</v>
      </c>
      <c r="N277" s="43">
        <f t="shared" si="55"/>
        <v>33.60841670291431</v>
      </c>
      <c r="O277" s="43">
        <f t="shared" si="64"/>
        <v>138.05013602090003</v>
      </c>
    </row>
    <row r="278" spans="1:15" s="10" customFormat="1" ht="31.5">
      <c r="A278" s="18" t="s">
        <v>499</v>
      </c>
      <c r="B278" s="19" t="s">
        <v>500</v>
      </c>
      <c r="C278" s="23"/>
      <c r="D278" s="21"/>
      <c r="E278" s="23">
        <f>E279</f>
        <v>14128050</v>
      </c>
      <c r="F278" s="23">
        <f>F279</f>
        <v>21980200</v>
      </c>
      <c r="G278" s="46"/>
      <c r="H278" s="45"/>
      <c r="I278" s="46"/>
      <c r="J278" s="46"/>
      <c r="K278" s="46"/>
      <c r="L278" s="46"/>
      <c r="M278" s="23">
        <f>M279</f>
        <v>16485150</v>
      </c>
      <c r="N278" s="43">
        <f t="shared" si="55"/>
        <v>75</v>
      </c>
      <c r="O278" s="43">
        <f t="shared" si="64"/>
        <v>116.68383110195674</v>
      </c>
    </row>
    <row r="279" spans="1:15" ht="36" customHeight="1">
      <c r="A279" s="40" t="s">
        <v>118</v>
      </c>
      <c r="B279" s="22" t="s">
        <v>119</v>
      </c>
      <c r="C279" s="23">
        <v>20930400</v>
      </c>
      <c r="D279" s="23">
        <f>F279-C279</f>
        <v>1049800</v>
      </c>
      <c r="E279" s="23">
        <v>14128050</v>
      </c>
      <c r="F279" s="23">
        <v>21980200</v>
      </c>
      <c r="G279" s="46">
        <v>21186100</v>
      </c>
      <c r="H279" s="45">
        <f>I279-G279</f>
        <v>0</v>
      </c>
      <c r="I279" s="46">
        <v>21186100</v>
      </c>
      <c r="J279" s="46">
        <v>20249400</v>
      </c>
      <c r="K279" s="46">
        <f>L279-J279</f>
        <v>0</v>
      </c>
      <c r="L279" s="46">
        <v>20249400</v>
      </c>
      <c r="M279" s="23">
        <v>16485150</v>
      </c>
      <c r="N279" s="43">
        <f t="shared" si="55"/>
        <v>75</v>
      </c>
      <c r="O279" s="43">
        <f t="shared" si="64"/>
        <v>116.68383110195674</v>
      </c>
    </row>
    <row r="280" spans="1:15" s="10" customFormat="1" ht="31.5">
      <c r="A280" s="41" t="s">
        <v>501</v>
      </c>
      <c r="B280" s="19" t="s">
        <v>502</v>
      </c>
      <c r="C280" s="23"/>
      <c r="D280" s="23"/>
      <c r="E280" s="23">
        <f>E281</f>
        <v>147255233.61</v>
      </c>
      <c r="F280" s="23">
        <f>F281</f>
        <v>227982000</v>
      </c>
      <c r="G280" s="46"/>
      <c r="H280" s="45"/>
      <c r="I280" s="46"/>
      <c r="J280" s="46"/>
      <c r="K280" s="46"/>
      <c r="L280" s="46"/>
      <c r="M280" s="23">
        <f>M281</f>
        <v>151626049.55</v>
      </c>
      <c r="N280" s="43">
        <f t="shared" si="55"/>
        <v>66.50790393539842</v>
      </c>
      <c r="O280" s="43">
        <f t="shared" si="64"/>
        <v>102.9681905578826</v>
      </c>
    </row>
    <row r="281" spans="1:15" ht="31.5">
      <c r="A281" s="41" t="s">
        <v>239</v>
      </c>
      <c r="B281" s="22" t="s">
        <v>169</v>
      </c>
      <c r="C281" s="23">
        <v>238340700</v>
      </c>
      <c r="D281" s="23">
        <f>F281-C281</f>
        <v>-10358700</v>
      </c>
      <c r="E281" s="23">
        <v>147255233.61</v>
      </c>
      <c r="F281" s="23">
        <v>227982000</v>
      </c>
      <c r="G281" s="46">
        <v>243484000</v>
      </c>
      <c r="H281" s="45">
        <f>I281-G281</f>
        <v>0</v>
      </c>
      <c r="I281" s="46">
        <v>243484000</v>
      </c>
      <c r="J281" s="46">
        <v>245307000</v>
      </c>
      <c r="K281" s="46">
        <f>L281-J281</f>
        <v>0</v>
      </c>
      <c r="L281" s="46">
        <v>245307000</v>
      </c>
      <c r="M281" s="23">
        <v>151626049.55</v>
      </c>
      <c r="N281" s="43">
        <f t="shared" si="55"/>
        <v>66.50790393539842</v>
      </c>
      <c r="O281" s="43">
        <f t="shared" si="64"/>
        <v>102.9681905578826</v>
      </c>
    </row>
    <row r="282" spans="1:15" s="10" customFormat="1" ht="31.5">
      <c r="A282" s="18" t="s">
        <v>503</v>
      </c>
      <c r="B282" s="19" t="s">
        <v>504</v>
      </c>
      <c r="C282" s="23"/>
      <c r="D282" s="23"/>
      <c r="E282" s="23">
        <f>E283</f>
        <v>1887336.44</v>
      </c>
      <c r="F282" s="23">
        <f>F283</f>
        <v>7009400</v>
      </c>
      <c r="G282" s="23">
        <f aca="true" t="shared" si="67" ref="G282:M282">G283</f>
        <v>8121600</v>
      </c>
      <c r="H282" s="23">
        <f t="shared" si="67"/>
        <v>0</v>
      </c>
      <c r="I282" s="23">
        <f t="shared" si="67"/>
        <v>8121600</v>
      </c>
      <c r="J282" s="23">
        <f t="shared" si="67"/>
        <v>8121600</v>
      </c>
      <c r="K282" s="23">
        <f t="shared" si="67"/>
        <v>0</v>
      </c>
      <c r="L282" s="23">
        <f t="shared" si="67"/>
        <v>8121600</v>
      </c>
      <c r="M282" s="23">
        <f t="shared" si="67"/>
        <v>580445.52</v>
      </c>
      <c r="N282" s="43">
        <f t="shared" si="55"/>
        <v>8.280958712585957</v>
      </c>
      <c r="O282" s="43">
        <f t="shared" si="64"/>
        <v>30.754745560892154</v>
      </c>
    </row>
    <row r="283" spans="1:15" ht="36.75" customHeight="1">
      <c r="A283" s="40" t="s">
        <v>170</v>
      </c>
      <c r="B283" s="22" t="s">
        <v>171</v>
      </c>
      <c r="C283" s="23">
        <v>8121600</v>
      </c>
      <c r="D283" s="23">
        <f>F283-C283</f>
        <v>-1112200</v>
      </c>
      <c r="E283" s="23">
        <v>1887336.44</v>
      </c>
      <c r="F283" s="23">
        <v>7009400</v>
      </c>
      <c r="G283" s="46">
        <v>8121600</v>
      </c>
      <c r="H283" s="45">
        <f>I283-G283</f>
        <v>0</v>
      </c>
      <c r="I283" s="46">
        <v>8121600</v>
      </c>
      <c r="J283" s="46">
        <v>8121600</v>
      </c>
      <c r="K283" s="46">
        <f>L283-J283</f>
        <v>0</v>
      </c>
      <c r="L283" s="46">
        <v>8121600</v>
      </c>
      <c r="M283" s="23">
        <v>580445.52</v>
      </c>
      <c r="N283" s="43">
        <f t="shared" si="55"/>
        <v>8.280958712585957</v>
      </c>
      <c r="O283" s="43">
        <f t="shared" si="64"/>
        <v>30.754745560892154</v>
      </c>
    </row>
    <row r="284" spans="1:15" s="10" customFormat="1" ht="47.25">
      <c r="A284" s="18" t="s">
        <v>505</v>
      </c>
      <c r="B284" s="19" t="s">
        <v>506</v>
      </c>
      <c r="C284" s="23"/>
      <c r="D284" s="23"/>
      <c r="E284" s="23">
        <f>E285</f>
        <v>4701055.61</v>
      </c>
      <c r="F284" s="23">
        <f>F285</f>
        <v>6558700</v>
      </c>
      <c r="G284" s="46"/>
      <c r="H284" s="45"/>
      <c r="I284" s="46"/>
      <c r="J284" s="46"/>
      <c r="K284" s="46"/>
      <c r="L284" s="46"/>
      <c r="M284" s="23">
        <f>M285</f>
        <v>5747802.89</v>
      </c>
      <c r="N284" s="43">
        <f t="shared" si="55"/>
        <v>87.63631344626222</v>
      </c>
      <c r="O284" s="43">
        <f t="shared" si="64"/>
        <v>122.26621777826617</v>
      </c>
    </row>
    <row r="285" spans="1:15" ht="47.25">
      <c r="A285" s="40" t="s">
        <v>108</v>
      </c>
      <c r="B285" s="22" t="s">
        <v>240</v>
      </c>
      <c r="C285" s="23">
        <v>7800000</v>
      </c>
      <c r="D285" s="21">
        <f>F285-C285</f>
        <v>-1241300</v>
      </c>
      <c r="E285" s="23">
        <v>4701055.61</v>
      </c>
      <c r="F285" s="23">
        <v>6558700</v>
      </c>
      <c r="G285" s="46">
        <v>8304600</v>
      </c>
      <c r="H285" s="45">
        <f>I285-G285</f>
        <v>0</v>
      </c>
      <c r="I285" s="46">
        <v>8304600</v>
      </c>
      <c r="J285" s="46">
        <v>9300700</v>
      </c>
      <c r="K285" s="46">
        <f>L285-J285</f>
        <v>0</v>
      </c>
      <c r="L285" s="46">
        <v>9300700</v>
      </c>
      <c r="M285" s="23">
        <v>5747802.89</v>
      </c>
      <c r="N285" s="43">
        <f t="shared" si="55"/>
        <v>87.63631344626222</v>
      </c>
      <c r="O285" s="43">
        <f t="shared" si="64"/>
        <v>122.26621777826617</v>
      </c>
    </row>
    <row r="286" spans="1:15" s="10" customFormat="1" ht="33" customHeight="1">
      <c r="A286" s="18" t="s">
        <v>507</v>
      </c>
      <c r="B286" s="19" t="s">
        <v>508</v>
      </c>
      <c r="C286" s="23"/>
      <c r="D286" s="21"/>
      <c r="E286" s="23">
        <f>E287</f>
        <v>277847600</v>
      </c>
      <c r="F286" s="23">
        <f>F287</f>
        <v>332273600</v>
      </c>
      <c r="G286" s="46"/>
      <c r="H286" s="45"/>
      <c r="I286" s="46"/>
      <c r="J286" s="46"/>
      <c r="K286" s="46"/>
      <c r="L286" s="46"/>
      <c r="M286" s="23">
        <f>M287</f>
        <v>294364188.65</v>
      </c>
      <c r="N286" s="43">
        <f t="shared" si="55"/>
        <v>88.59090479953868</v>
      </c>
      <c r="O286" s="43">
        <f t="shared" si="64"/>
        <v>105.94447771008278</v>
      </c>
    </row>
    <row r="287" spans="1:15" ht="47.25">
      <c r="A287" s="40" t="s">
        <v>120</v>
      </c>
      <c r="B287" s="22" t="s">
        <v>121</v>
      </c>
      <c r="C287" s="23">
        <v>318009800</v>
      </c>
      <c r="D287" s="21">
        <f>F287-C287</f>
        <v>14263800</v>
      </c>
      <c r="E287" s="23">
        <v>277847600</v>
      </c>
      <c r="F287" s="23">
        <v>332273600</v>
      </c>
      <c r="G287" s="46">
        <v>331980900</v>
      </c>
      <c r="H287" s="45">
        <f>I287-G287</f>
        <v>0</v>
      </c>
      <c r="I287" s="46">
        <v>331980900</v>
      </c>
      <c r="J287" s="46">
        <v>325977700</v>
      </c>
      <c r="K287" s="46">
        <f>L287-J287</f>
        <v>0</v>
      </c>
      <c r="L287" s="46">
        <v>325977700</v>
      </c>
      <c r="M287" s="23">
        <v>294364188.65</v>
      </c>
      <c r="N287" s="43">
        <f t="shared" si="55"/>
        <v>88.59090479953868</v>
      </c>
      <c r="O287" s="43">
        <f t="shared" si="64"/>
        <v>105.94447771008278</v>
      </c>
    </row>
    <row r="288" spans="1:15" s="10" customFormat="1" ht="63">
      <c r="A288" s="18" t="s">
        <v>509</v>
      </c>
      <c r="B288" s="19" t="s">
        <v>510</v>
      </c>
      <c r="C288" s="23"/>
      <c r="D288" s="21"/>
      <c r="E288" s="23">
        <f>E289</f>
        <v>5520070.39</v>
      </c>
      <c r="F288" s="23">
        <f>F289</f>
        <v>13405500</v>
      </c>
      <c r="G288" s="46"/>
      <c r="H288" s="45"/>
      <c r="I288" s="46"/>
      <c r="J288" s="46"/>
      <c r="K288" s="46"/>
      <c r="L288" s="46"/>
      <c r="M288" s="23">
        <f>M289</f>
        <v>5188762.75</v>
      </c>
      <c r="N288" s="43">
        <f t="shared" si="55"/>
        <v>38.70622319197344</v>
      </c>
      <c r="O288" s="43">
        <f t="shared" si="64"/>
        <v>93.99812653475965</v>
      </c>
    </row>
    <row r="289" spans="1:15" ht="63">
      <c r="A289" s="40" t="s">
        <v>122</v>
      </c>
      <c r="B289" s="22" t="s">
        <v>123</v>
      </c>
      <c r="C289" s="23">
        <v>11676800</v>
      </c>
      <c r="D289" s="21">
        <f>F289-C289</f>
        <v>1728700</v>
      </c>
      <c r="E289" s="23">
        <v>5520070.39</v>
      </c>
      <c r="F289" s="23">
        <v>13405500</v>
      </c>
      <c r="G289" s="46">
        <v>14861900</v>
      </c>
      <c r="H289" s="45">
        <f>I289-G289</f>
        <v>0</v>
      </c>
      <c r="I289" s="46">
        <v>14861900</v>
      </c>
      <c r="J289" s="46">
        <v>15580900</v>
      </c>
      <c r="K289" s="46">
        <f>L289-J289</f>
        <v>0</v>
      </c>
      <c r="L289" s="46">
        <v>15580900</v>
      </c>
      <c r="M289" s="23">
        <v>5188762.75</v>
      </c>
      <c r="N289" s="43">
        <f t="shared" si="55"/>
        <v>38.70622319197344</v>
      </c>
      <c r="O289" s="43">
        <f t="shared" si="64"/>
        <v>93.99812653475965</v>
      </c>
    </row>
    <row r="290" spans="1:15" ht="47.25">
      <c r="A290" s="40" t="s">
        <v>260</v>
      </c>
      <c r="B290" s="22" t="s">
        <v>261</v>
      </c>
      <c r="C290" s="23"/>
      <c r="D290" s="23">
        <f>F290-C290</f>
        <v>346896600</v>
      </c>
      <c r="E290" s="23">
        <v>181944346.85</v>
      </c>
      <c r="F290" s="23">
        <v>346896600</v>
      </c>
      <c r="G290" s="46"/>
      <c r="H290" s="45">
        <f>I290-G290</f>
        <v>0</v>
      </c>
      <c r="I290" s="46"/>
      <c r="J290" s="46"/>
      <c r="K290" s="46">
        <f>L290-J290</f>
        <v>0</v>
      </c>
      <c r="L290" s="46"/>
      <c r="M290" s="23">
        <v>197443516.41</v>
      </c>
      <c r="N290" s="43">
        <f t="shared" si="55"/>
        <v>56.91710913569058</v>
      </c>
      <c r="O290" s="43">
        <f t="shared" si="64"/>
        <v>108.51863211379573</v>
      </c>
    </row>
    <row r="291" spans="1:15" ht="63">
      <c r="A291" s="40" t="s">
        <v>256</v>
      </c>
      <c r="B291" s="22" t="s">
        <v>257</v>
      </c>
      <c r="C291" s="23"/>
      <c r="D291" s="23">
        <f>F291-C291</f>
        <v>39418500</v>
      </c>
      <c r="E291" s="23">
        <v>26699627.26</v>
      </c>
      <c r="F291" s="23">
        <v>39418500</v>
      </c>
      <c r="G291" s="46"/>
      <c r="H291" s="45">
        <f>I291-G291</f>
        <v>0</v>
      </c>
      <c r="I291" s="46"/>
      <c r="J291" s="46"/>
      <c r="K291" s="46">
        <f>L291-J291</f>
        <v>0</v>
      </c>
      <c r="L291" s="46"/>
      <c r="M291" s="23">
        <v>25174471.53</v>
      </c>
      <c r="N291" s="43">
        <f t="shared" si="55"/>
        <v>63.864610601621074</v>
      </c>
      <c r="O291" s="43">
        <f t="shared" si="64"/>
        <v>94.28772650963218</v>
      </c>
    </row>
    <row r="292" spans="1:15" s="10" customFormat="1" ht="63">
      <c r="A292" s="41" t="s">
        <v>511</v>
      </c>
      <c r="B292" s="19" t="s">
        <v>512</v>
      </c>
      <c r="C292" s="23"/>
      <c r="D292" s="23"/>
      <c r="E292" s="23">
        <f>E293</f>
        <v>211302500</v>
      </c>
      <c r="F292" s="33" t="s">
        <v>332</v>
      </c>
      <c r="G292" s="33" t="s">
        <v>332</v>
      </c>
      <c r="H292" s="33" t="s">
        <v>332</v>
      </c>
      <c r="I292" s="33" t="s">
        <v>332</v>
      </c>
      <c r="J292" s="33" t="s">
        <v>332</v>
      </c>
      <c r="K292" s="33" t="s">
        <v>332</v>
      </c>
      <c r="L292" s="33" t="s">
        <v>332</v>
      </c>
      <c r="M292" s="33" t="s">
        <v>332</v>
      </c>
      <c r="N292" s="43"/>
      <c r="O292" s="43">
        <f t="shared" si="64"/>
        <v>0</v>
      </c>
    </row>
    <row r="293" spans="1:15" ht="67.5" customHeight="1">
      <c r="A293" s="40" t="s">
        <v>258</v>
      </c>
      <c r="B293" s="22" t="s">
        <v>259</v>
      </c>
      <c r="C293" s="23"/>
      <c r="D293" s="23">
        <f>F293-C293</f>
        <v>0</v>
      </c>
      <c r="E293" s="23">
        <v>211302500</v>
      </c>
      <c r="F293" s="33" t="s">
        <v>332</v>
      </c>
      <c r="G293" s="33" t="s">
        <v>332</v>
      </c>
      <c r="H293" s="33" t="s">
        <v>332</v>
      </c>
      <c r="I293" s="33" t="s">
        <v>332</v>
      </c>
      <c r="J293" s="33" t="s">
        <v>332</v>
      </c>
      <c r="K293" s="33" t="s">
        <v>332</v>
      </c>
      <c r="L293" s="33" t="s">
        <v>332</v>
      </c>
      <c r="M293" s="33" t="s">
        <v>332</v>
      </c>
      <c r="N293" s="43"/>
      <c r="O293" s="43">
        <f t="shared" si="64"/>
        <v>0</v>
      </c>
    </row>
    <row r="294" spans="1:15" s="10" customFormat="1" ht="78.75">
      <c r="A294" s="18" t="s">
        <v>513</v>
      </c>
      <c r="B294" s="19" t="s">
        <v>615</v>
      </c>
      <c r="C294" s="23"/>
      <c r="D294" s="23"/>
      <c r="E294" s="23">
        <f>E295</f>
        <v>221740600</v>
      </c>
      <c r="F294" s="23">
        <f>F295</f>
        <v>156973100</v>
      </c>
      <c r="G294" s="46"/>
      <c r="H294" s="45"/>
      <c r="I294" s="46"/>
      <c r="J294" s="46"/>
      <c r="K294" s="46"/>
      <c r="L294" s="46"/>
      <c r="M294" s="23">
        <f>M295</f>
        <v>155998080</v>
      </c>
      <c r="N294" s="43">
        <f aca="true" t="shared" si="68" ref="N294:N327">M294/F294*100</f>
        <v>99.3788617285382</v>
      </c>
      <c r="O294" s="43">
        <f t="shared" si="64"/>
        <v>70.35160904227733</v>
      </c>
    </row>
    <row r="295" spans="1:15" ht="83.25" customHeight="1">
      <c r="A295" s="40" t="s">
        <v>124</v>
      </c>
      <c r="B295" s="22" t="s">
        <v>616</v>
      </c>
      <c r="C295" s="23">
        <v>221740600</v>
      </c>
      <c r="D295" s="21">
        <f>F295-C295</f>
        <v>-64767500</v>
      </c>
      <c r="E295" s="23">
        <v>221740600</v>
      </c>
      <c r="F295" s="23">
        <v>156973100</v>
      </c>
      <c r="G295" s="46">
        <v>0</v>
      </c>
      <c r="H295" s="45">
        <f>I295-G295</f>
        <v>0</v>
      </c>
      <c r="I295" s="46">
        <v>0</v>
      </c>
      <c r="J295" s="46">
        <v>0</v>
      </c>
      <c r="K295" s="46">
        <f>L295-J295</f>
        <v>0</v>
      </c>
      <c r="L295" s="46">
        <v>0</v>
      </c>
      <c r="M295" s="23">
        <v>155998080</v>
      </c>
      <c r="N295" s="43">
        <f t="shared" si="68"/>
        <v>99.3788617285382</v>
      </c>
      <c r="O295" s="43">
        <f t="shared" si="64"/>
        <v>70.35160904227733</v>
      </c>
    </row>
    <row r="296" spans="1:15" s="10" customFormat="1" ht="63">
      <c r="A296" s="18" t="s">
        <v>514</v>
      </c>
      <c r="B296" s="19" t="s">
        <v>515</v>
      </c>
      <c r="C296" s="23"/>
      <c r="D296" s="21"/>
      <c r="E296" s="23">
        <f>E297</f>
        <v>13632900</v>
      </c>
      <c r="F296" s="23">
        <f>F297</f>
        <v>10859200</v>
      </c>
      <c r="G296" s="23">
        <f aca="true" t="shared" si="69" ref="G296:M296">G297</f>
        <v>21105700</v>
      </c>
      <c r="H296" s="23">
        <f t="shared" si="69"/>
        <v>0</v>
      </c>
      <c r="I296" s="23">
        <f t="shared" si="69"/>
        <v>21105700</v>
      </c>
      <c r="J296" s="23">
        <f t="shared" si="69"/>
        <v>21132500</v>
      </c>
      <c r="K296" s="23">
        <f t="shared" si="69"/>
        <v>0</v>
      </c>
      <c r="L296" s="23">
        <f t="shared" si="69"/>
        <v>21132500</v>
      </c>
      <c r="M296" s="23">
        <f t="shared" si="69"/>
        <v>7312410</v>
      </c>
      <c r="N296" s="43">
        <f t="shared" si="68"/>
        <v>67.33838588477973</v>
      </c>
      <c r="O296" s="43">
        <f t="shared" si="64"/>
        <v>53.63796404286689</v>
      </c>
    </row>
    <row r="297" spans="1:15" ht="69.75" customHeight="1">
      <c r="A297" s="40" t="s">
        <v>125</v>
      </c>
      <c r="B297" s="22" t="s">
        <v>617</v>
      </c>
      <c r="C297" s="23">
        <v>21525800</v>
      </c>
      <c r="D297" s="21">
        <f>F297-C297</f>
        <v>-10666600</v>
      </c>
      <c r="E297" s="23">
        <v>13632900</v>
      </c>
      <c r="F297" s="23">
        <v>10859200</v>
      </c>
      <c r="G297" s="46">
        <v>21105700</v>
      </c>
      <c r="H297" s="45">
        <f>I297-G297</f>
        <v>0</v>
      </c>
      <c r="I297" s="46">
        <v>21105700</v>
      </c>
      <c r="J297" s="46">
        <v>21132500</v>
      </c>
      <c r="K297" s="46">
        <f>L297-J297</f>
        <v>0</v>
      </c>
      <c r="L297" s="46">
        <v>21132500</v>
      </c>
      <c r="M297" s="23">
        <v>7312410</v>
      </c>
      <c r="N297" s="43">
        <f t="shared" si="68"/>
        <v>67.33838588477973</v>
      </c>
      <c r="O297" s="43">
        <f t="shared" si="64"/>
        <v>53.63796404286689</v>
      </c>
    </row>
    <row r="298" spans="1:15" s="53" customFormat="1" ht="31.5">
      <c r="A298" s="40" t="s">
        <v>660</v>
      </c>
      <c r="B298" s="22" t="s">
        <v>661</v>
      </c>
      <c r="C298" s="23"/>
      <c r="D298" s="21"/>
      <c r="E298" s="33" t="s">
        <v>332</v>
      </c>
      <c r="F298" s="23">
        <f>F299</f>
        <v>4196600</v>
      </c>
      <c r="G298" s="23">
        <f aca="true" t="shared" si="70" ref="G298:M298">G299</f>
        <v>0</v>
      </c>
      <c r="H298" s="23">
        <f t="shared" si="70"/>
        <v>0</v>
      </c>
      <c r="I298" s="23">
        <f t="shared" si="70"/>
        <v>0</v>
      </c>
      <c r="J298" s="23">
        <f t="shared" si="70"/>
        <v>0</v>
      </c>
      <c r="K298" s="23">
        <f t="shared" si="70"/>
        <v>0</v>
      </c>
      <c r="L298" s="23">
        <f t="shared" si="70"/>
        <v>0</v>
      </c>
      <c r="M298" s="23">
        <f t="shared" si="70"/>
        <v>3786000</v>
      </c>
      <c r="N298" s="43">
        <f t="shared" si="68"/>
        <v>90.21588905304294</v>
      </c>
      <c r="O298" s="43"/>
    </row>
    <row r="299" spans="1:15" s="53" customFormat="1" ht="47.25">
      <c r="A299" s="40" t="s">
        <v>662</v>
      </c>
      <c r="B299" s="22" t="s">
        <v>663</v>
      </c>
      <c r="C299" s="23"/>
      <c r="D299" s="21"/>
      <c r="E299" s="33" t="s">
        <v>332</v>
      </c>
      <c r="F299" s="23">
        <v>4196600</v>
      </c>
      <c r="G299" s="46"/>
      <c r="H299" s="45"/>
      <c r="I299" s="46"/>
      <c r="J299" s="46"/>
      <c r="K299" s="46"/>
      <c r="L299" s="46"/>
      <c r="M299" s="23">
        <v>3786000</v>
      </c>
      <c r="N299" s="43">
        <f t="shared" si="68"/>
        <v>90.21588905304294</v>
      </c>
      <c r="O299" s="43"/>
    </row>
    <row r="300" spans="1:15" s="53" customFormat="1" ht="31.5">
      <c r="A300" s="40" t="s">
        <v>664</v>
      </c>
      <c r="B300" s="22" t="s">
        <v>665</v>
      </c>
      <c r="C300" s="23"/>
      <c r="D300" s="21"/>
      <c r="E300" s="33" t="s">
        <v>332</v>
      </c>
      <c r="F300" s="23">
        <f>F301</f>
        <v>22950500</v>
      </c>
      <c r="G300" s="23">
        <f aca="true" t="shared" si="71" ref="G300:M300">G301</f>
        <v>0</v>
      </c>
      <c r="H300" s="23">
        <f t="shared" si="71"/>
        <v>0</v>
      </c>
      <c r="I300" s="23">
        <f t="shared" si="71"/>
        <v>0</v>
      </c>
      <c r="J300" s="23">
        <f t="shared" si="71"/>
        <v>0</v>
      </c>
      <c r="K300" s="23">
        <f t="shared" si="71"/>
        <v>0</v>
      </c>
      <c r="L300" s="23">
        <f t="shared" si="71"/>
        <v>0</v>
      </c>
      <c r="M300" s="23">
        <f t="shared" si="71"/>
        <v>15164198.23</v>
      </c>
      <c r="N300" s="43">
        <f t="shared" si="68"/>
        <v>66.07349831158362</v>
      </c>
      <c r="O300" s="43"/>
    </row>
    <row r="301" spans="1:15" s="53" customFormat="1" ht="31.5">
      <c r="A301" s="40" t="s">
        <v>666</v>
      </c>
      <c r="B301" s="22" t="s">
        <v>667</v>
      </c>
      <c r="C301" s="23"/>
      <c r="D301" s="21"/>
      <c r="E301" s="33" t="s">
        <v>332</v>
      </c>
      <c r="F301" s="23">
        <v>22950500</v>
      </c>
      <c r="G301" s="46"/>
      <c r="H301" s="45"/>
      <c r="I301" s="46"/>
      <c r="J301" s="46"/>
      <c r="K301" s="46"/>
      <c r="L301" s="46"/>
      <c r="M301" s="23">
        <v>15164198.23</v>
      </c>
      <c r="N301" s="43">
        <f t="shared" si="68"/>
        <v>66.07349831158362</v>
      </c>
      <c r="O301" s="43"/>
    </row>
    <row r="302" spans="1:15" s="10" customFormat="1" ht="65.25" customHeight="1">
      <c r="A302" s="18" t="s">
        <v>516</v>
      </c>
      <c r="B302" s="19" t="s">
        <v>517</v>
      </c>
      <c r="C302" s="23"/>
      <c r="D302" s="21"/>
      <c r="E302" s="23">
        <f>E303</f>
        <v>345724400.64</v>
      </c>
      <c r="F302" s="23">
        <f>F303</f>
        <v>489683900</v>
      </c>
      <c r="G302" s="47"/>
      <c r="H302" s="45"/>
      <c r="I302" s="47"/>
      <c r="J302" s="47"/>
      <c r="K302" s="47"/>
      <c r="L302" s="47"/>
      <c r="M302" s="23">
        <f>M303</f>
        <v>371712971.75</v>
      </c>
      <c r="N302" s="43">
        <f t="shared" si="68"/>
        <v>75.90875904843921</v>
      </c>
      <c r="O302" s="43">
        <f t="shared" si="64"/>
        <v>107.51713534303344</v>
      </c>
    </row>
    <row r="303" spans="1:15" ht="83.25" customHeight="1">
      <c r="A303" s="40" t="s">
        <v>222</v>
      </c>
      <c r="B303" s="22" t="s">
        <v>160</v>
      </c>
      <c r="C303" s="23">
        <v>447520100</v>
      </c>
      <c r="D303" s="21">
        <f>F303-C303</f>
        <v>42163800</v>
      </c>
      <c r="E303" s="23">
        <v>345724400.64</v>
      </c>
      <c r="F303" s="23">
        <v>489683900</v>
      </c>
      <c r="G303" s="46">
        <v>466750400</v>
      </c>
      <c r="H303" s="45">
        <f>I303-G303</f>
        <v>0</v>
      </c>
      <c r="I303" s="46">
        <v>466750400</v>
      </c>
      <c r="J303" s="46">
        <v>485455100</v>
      </c>
      <c r="K303" s="46">
        <f>L303-J303</f>
        <v>0</v>
      </c>
      <c r="L303" s="46">
        <v>485455100</v>
      </c>
      <c r="M303" s="23">
        <v>371712971.75</v>
      </c>
      <c r="N303" s="43">
        <f t="shared" si="68"/>
        <v>75.90875904843921</v>
      </c>
      <c r="O303" s="43">
        <f t="shared" si="64"/>
        <v>107.51713534303344</v>
      </c>
    </row>
    <row r="304" spans="1:15" s="10" customFormat="1" ht="47.25">
      <c r="A304" s="40" t="s">
        <v>518</v>
      </c>
      <c r="B304" s="22" t="s">
        <v>519</v>
      </c>
      <c r="C304" s="23"/>
      <c r="D304" s="21"/>
      <c r="E304" s="23">
        <f>E305</f>
        <v>3214170150</v>
      </c>
      <c r="F304" s="23">
        <f>F305</f>
        <v>4383364400</v>
      </c>
      <c r="G304" s="46"/>
      <c r="H304" s="45"/>
      <c r="I304" s="46"/>
      <c r="J304" s="46"/>
      <c r="K304" s="46"/>
      <c r="L304" s="46"/>
      <c r="M304" s="23">
        <f>M305</f>
        <v>2251322415.31</v>
      </c>
      <c r="N304" s="43">
        <f t="shared" si="68"/>
        <v>51.36060363382063</v>
      </c>
      <c r="O304" s="43">
        <f t="shared" si="64"/>
        <v>70.04366011270436</v>
      </c>
    </row>
    <row r="305" spans="1:15" ht="51" customHeight="1">
      <c r="A305" s="40" t="s">
        <v>223</v>
      </c>
      <c r="B305" s="22" t="s">
        <v>193</v>
      </c>
      <c r="C305" s="23">
        <v>8786915500</v>
      </c>
      <c r="D305" s="21">
        <f>F305-C305</f>
        <v>-4403551100</v>
      </c>
      <c r="E305" s="23">
        <v>3214170150</v>
      </c>
      <c r="F305" s="23">
        <v>4383364400</v>
      </c>
      <c r="G305" s="46">
        <v>9226261300</v>
      </c>
      <c r="H305" s="45">
        <f>I305-G305</f>
        <v>0</v>
      </c>
      <c r="I305" s="46">
        <v>9226261300</v>
      </c>
      <c r="J305" s="46">
        <v>9595311800</v>
      </c>
      <c r="K305" s="46">
        <f>L305-J305</f>
        <v>0</v>
      </c>
      <c r="L305" s="46">
        <v>9595311800</v>
      </c>
      <c r="M305" s="23">
        <v>2251322415.31</v>
      </c>
      <c r="N305" s="43">
        <f t="shared" si="68"/>
        <v>51.36060363382063</v>
      </c>
      <c r="O305" s="43">
        <f t="shared" si="64"/>
        <v>70.04366011270436</v>
      </c>
    </row>
    <row r="306" spans="1:15" s="53" customFormat="1" ht="94.5">
      <c r="A306" s="41" t="s">
        <v>686</v>
      </c>
      <c r="B306" s="22" t="s">
        <v>688</v>
      </c>
      <c r="C306" s="23"/>
      <c r="D306" s="21"/>
      <c r="E306" s="33" t="s">
        <v>332</v>
      </c>
      <c r="F306" s="23">
        <f>F307</f>
        <v>201276300</v>
      </c>
      <c r="G306" s="23">
        <f aca="true" t="shared" si="72" ref="G306:M306">G307</f>
        <v>0</v>
      </c>
      <c r="H306" s="23">
        <f t="shared" si="72"/>
        <v>0</v>
      </c>
      <c r="I306" s="23">
        <f t="shared" si="72"/>
        <v>0</v>
      </c>
      <c r="J306" s="23">
        <f t="shared" si="72"/>
        <v>0</v>
      </c>
      <c r="K306" s="23">
        <f t="shared" si="72"/>
        <v>0</v>
      </c>
      <c r="L306" s="23">
        <f t="shared" si="72"/>
        <v>0</v>
      </c>
      <c r="M306" s="23">
        <f t="shared" si="72"/>
        <v>151276300</v>
      </c>
      <c r="N306" s="43">
        <f t="shared" si="68"/>
        <v>75.15852586717861</v>
      </c>
      <c r="O306" s="43"/>
    </row>
    <row r="307" spans="1:15" s="53" customFormat="1" ht="84" customHeight="1">
      <c r="A307" s="41" t="s">
        <v>686</v>
      </c>
      <c r="B307" s="22" t="s">
        <v>687</v>
      </c>
      <c r="C307" s="23"/>
      <c r="D307" s="21"/>
      <c r="E307" s="33" t="s">
        <v>332</v>
      </c>
      <c r="F307" s="23">
        <v>201276300</v>
      </c>
      <c r="G307" s="46"/>
      <c r="H307" s="45"/>
      <c r="I307" s="46"/>
      <c r="J307" s="46"/>
      <c r="K307" s="46"/>
      <c r="L307" s="46"/>
      <c r="M307" s="23">
        <v>151276300</v>
      </c>
      <c r="N307" s="43">
        <f t="shared" si="68"/>
        <v>75.15852586717861</v>
      </c>
      <c r="O307" s="43"/>
    </row>
    <row r="308" spans="1:15" ht="31.5">
      <c r="A308" s="41" t="s">
        <v>241</v>
      </c>
      <c r="B308" s="22" t="s">
        <v>242</v>
      </c>
      <c r="C308" s="23">
        <f>86269600-2692800</f>
        <v>83576800</v>
      </c>
      <c r="D308" s="21">
        <f>F308-C308</f>
        <v>-4752300</v>
      </c>
      <c r="E308" s="23">
        <v>58450885.53</v>
      </c>
      <c r="F308" s="23">
        <v>78824500</v>
      </c>
      <c r="G308" s="46">
        <f>84280200+161400</f>
        <v>84441600</v>
      </c>
      <c r="H308" s="45">
        <f>I308-G308</f>
        <v>0</v>
      </c>
      <c r="I308" s="46">
        <f>84280200+161400</f>
        <v>84441600</v>
      </c>
      <c r="J308" s="46">
        <f>91031200+133500</f>
        <v>91164700</v>
      </c>
      <c r="K308" s="46">
        <f>L308-J308</f>
        <v>0</v>
      </c>
      <c r="L308" s="46">
        <f>91031200+133500</f>
        <v>91164700</v>
      </c>
      <c r="M308" s="23">
        <v>55446875.42</v>
      </c>
      <c r="N308" s="43">
        <f t="shared" si="68"/>
        <v>70.34218475220268</v>
      </c>
      <c r="O308" s="43">
        <f t="shared" si="64"/>
        <v>94.86062515090865</v>
      </c>
    </row>
    <row r="309" spans="1:15" ht="18.75">
      <c r="A309" s="39" t="s">
        <v>126</v>
      </c>
      <c r="B309" s="20" t="s">
        <v>127</v>
      </c>
      <c r="C309" s="21">
        <f>C311+C313+C315+C317+C321+C322+C327+C329+C331+C332+C334+C336+C337</f>
        <v>411048000</v>
      </c>
      <c r="D309" s="21">
        <f>D311+D313+D315+D317+D321+D322+D327+D329+D331+D332+D334+D336+D337</f>
        <v>-200059960</v>
      </c>
      <c r="E309" s="21">
        <f>E310+E312+E314+E316+E318+E320+E322+E323+E325+E327+E328+E330+E332+E333+E335+E337+E338+E340+E341+E343</f>
        <v>832506772</v>
      </c>
      <c r="F309" s="21">
        <f>F310+F312+F314+F316+F318+F320+F322+F323+F325+F327+F328+F330+F332+F333+F335+F337+F338+F340+F341+F343</f>
        <v>962045980</v>
      </c>
      <c r="G309" s="21">
        <f aca="true" t="shared" si="73" ref="G309:M309">G310+G312+G314+G316+G318+G320+G322+G323+G325+G327+G328+G330+G332+G333+G335+G337+G338+G340+G341+G343</f>
        <v>109443000</v>
      </c>
      <c r="H309" s="21">
        <f t="shared" si="73"/>
        <v>0</v>
      </c>
      <c r="I309" s="21">
        <f t="shared" si="73"/>
        <v>109443000</v>
      </c>
      <c r="J309" s="21">
        <f t="shared" si="73"/>
        <v>109443000</v>
      </c>
      <c r="K309" s="21">
        <f t="shared" si="73"/>
        <v>0</v>
      </c>
      <c r="L309" s="21">
        <f t="shared" si="73"/>
        <v>109443000</v>
      </c>
      <c r="M309" s="21">
        <f t="shared" si="73"/>
        <v>512162562.40999997</v>
      </c>
      <c r="N309" s="44">
        <f t="shared" si="68"/>
        <v>53.236807081715575</v>
      </c>
      <c r="O309" s="44">
        <f t="shared" si="64"/>
        <v>61.520528076857495</v>
      </c>
    </row>
    <row r="310" spans="1:15" s="10" customFormat="1" ht="31.5">
      <c r="A310" s="18" t="s">
        <v>520</v>
      </c>
      <c r="B310" s="19" t="s">
        <v>521</v>
      </c>
      <c r="C310" s="21"/>
      <c r="D310" s="21"/>
      <c r="E310" s="23">
        <f>E311</f>
        <v>2882808.32</v>
      </c>
      <c r="F310" s="23">
        <f>F311</f>
        <v>7783200</v>
      </c>
      <c r="G310" s="45"/>
      <c r="H310" s="45"/>
      <c r="I310" s="45"/>
      <c r="J310" s="45"/>
      <c r="K310" s="45"/>
      <c r="L310" s="45"/>
      <c r="M310" s="23">
        <f>M311</f>
        <v>2667075.87</v>
      </c>
      <c r="N310" s="43">
        <f t="shared" si="68"/>
        <v>34.26708641689793</v>
      </c>
      <c r="O310" s="43">
        <f t="shared" si="64"/>
        <v>92.51658708963349</v>
      </c>
    </row>
    <row r="311" spans="1:15" ht="35.25" customHeight="1">
      <c r="A311" s="40" t="s">
        <v>128</v>
      </c>
      <c r="B311" s="22" t="s">
        <v>129</v>
      </c>
      <c r="C311" s="23">
        <v>7783200</v>
      </c>
      <c r="D311" s="21">
        <f>F311-C311</f>
        <v>0</v>
      </c>
      <c r="E311" s="23">
        <v>2882808.32</v>
      </c>
      <c r="F311" s="23">
        <v>7783200</v>
      </c>
      <c r="G311" s="46">
        <v>7783200</v>
      </c>
      <c r="H311" s="45">
        <f>I311-G311</f>
        <v>0</v>
      </c>
      <c r="I311" s="46">
        <v>7783200</v>
      </c>
      <c r="J311" s="46">
        <v>7783200</v>
      </c>
      <c r="K311" s="46">
        <f>L311-J311</f>
        <v>0</v>
      </c>
      <c r="L311" s="46">
        <v>7783200</v>
      </c>
      <c r="M311" s="23">
        <v>2667075.87</v>
      </c>
      <c r="N311" s="43">
        <f t="shared" si="68"/>
        <v>34.26708641689793</v>
      </c>
      <c r="O311" s="43">
        <f t="shared" si="64"/>
        <v>92.51658708963349</v>
      </c>
    </row>
    <row r="312" spans="1:15" s="10" customFormat="1" ht="31.5">
      <c r="A312" s="18" t="s">
        <v>522</v>
      </c>
      <c r="B312" s="19" t="s">
        <v>523</v>
      </c>
      <c r="C312" s="23"/>
      <c r="D312" s="21"/>
      <c r="E312" s="23">
        <f>E313</f>
        <v>1738820.64</v>
      </c>
      <c r="F312" s="23">
        <f>F313</f>
        <v>2920040</v>
      </c>
      <c r="G312" s="46"/>
      <c r="H312" s="45"/>
      <c r="I312" s="46"/>
      <c r="J312" s="46"/>
      <c r="K312" s="46"/>
      <c r="L312" s="46"/>
      <c r="M312" s="23">
        <f>M313</f>
        <v>1859420.93</v>
      </c>
      <c r="N312" s="43">
        <f t="shared" si="68"/>
        <v>63.67792667223736</v>
      </c>
      <c r="O312" s="43">
        <f t="shared" si="64"/>
        <v>106.93575215440276</v>
      </c>
    </row>
    <row r="313" spans="1:15" ht="36" customHeight="1">
      <c r="A313" s="40" t="s">
        <v>130</v>
      </c>
      <c r="B313" s="22" t="s">
        <v>131</v>
      </c>
      <c r="C313" s="23">
        <v>2568500</v>
      </c>
      <c r="D313" s="21">
        <f>F313-C313</f>
        <v>351540</v>
      </c>
      <c r="E313" s="23">
        <v>1738820.64</v>
      </c>
      <c r="F313" s="23">
        <v>2920040</v>
      </c>
      <c r="G313" s="46">
        <v>2568500</v>
      </c>
      <c r="H313" s="45">
        <f>I313-G313</f>
        <v>0</v>
      </c>
      <c r="I313" s="46">
        <v>2568500</v>
      </c>
      <c r="J313" s="46">
        <v>2568500</v>
      </c>
      <c r="K313" s="46">
        <f>L313-J313</f>
        <v>0</v>
      </c>
      <c r="L313" s="46">
        <v>2568500</v>
      </c>
      <c r="M313" s="23">
        <v>1859420.93</v>
      </c>
      <c r="N313" s="43">
        <f t="shared" si="68"/>
        <v>63.67792667223736</v>
      </c>
      <c r="O313" s="43">
        <f t="shared" si="64"/>
        <v>106.93575215440276</v>
      </c>
    </row>
    <row r="314" spans="1:15" s="10" customFormat="1" ht="49.5" customHeight="1">
      <c r="A314" s="18" t="s">
        <v>524</v>
      </c>
      <c r="B314" s="19" t="s">
        <v>525</v>
      </c>
      <c r="C314" s="23"/>
      <c r="D314" s="21"/>
      <c r="E314" s="23">
        <f>E315</f>
        <v>105002628.67</v>
      </c>
      <c r="F314" s="23">
        <f>F315</f>
        <v>87342700</v>
      </c>
      <c r="G314" s="46"/>
      <c r="H314" s="45"/>
      <c r="I314" s="46"/>
      <c r="J314" s="46"/>
      <c r="K314" s="46"/>
      <c r="L314" s="46"/>
      <c r="M314" s="23">
        <f>M315</f>
        <v>72785551</v>
      </c>
      <c r="N314" s="43">
        <f t="shared" si="68"/>
        <v>83.33329631440292</v>
      </c>
      <c r="O314" s="43">
        <f t="shared" si="64"/>
        <v>69.31783701220363</v>
      </c>
    </row>
    <row r="315" spans="1:15" ht="63">
      <c r="A315" s="40" t="s">
        <v>132</v>
      </c>
      <c r="B315" s="22" t="s">
        <v>168</v>
      </c>
      <c r="C315" s="23">
        <v>97492000</v>
      </c>
      <c r="D315" s="21">
        <f>F315-C315</f>
        <v>-10149300</v>
      </c>
      <c r="E315" s="23">
        <v>105002628.67</v>
      </c>
      <c r="F315" s="23">
        <v>87342700</v>
      </c>
      <c r="G315" s="46">
        <v>95542200</v>
      </c>
      <c r="H315" s="45">
        <f>I315-G315</f>
        <v>0</v>
      </c>
      <c r="I315" s="46">
        <v>95542200</v>
      </c>
      <c r="J315" s="46">
        <v>95542200</v>
      </c>
      <c r="K315" s="46">
        <f>L315-J315</f>
        <v>0</v>
      </c>
      <c r="L315" s="46">
        <v>95542200</v>
      </c>
      <c r="M315" s="23">
        <v>72785551</v>
      </c>
      <c r="N315" s="43">
        <f t="shared" si="68"/>
        <v>83.33329631440292</v>
      </c>
      <c r="O315" s="43">
        <f t="shared" si="64"/>
        <v>69.31783701220363</v>
      </c>
    </row>
    <row r="316" spans="1:15" s="10" customFormat="1" ht="47.25">
      <c r="A316" s="40" t="s">
        <v>526</v>
      </c>
      <c r="B316" s="22" t="s">
        <v>527</v>
      </c>
      <c r="C316" s="23"/>
      <c r="D316" s="21"/>
      <c r="E316" s="23">
        <f>E317</f>
        <v>383400</v>
      </c>
      <c r="F316" s="23">
        <f>F317</f>
        <v>369000</v>
      </c>
      <c r="G316" s="23">
        <f aca="true" t="shared" si="74" ref="G316:M316">G317</f>
        <v>426000</v>
      </c>
      <c r="H316" s="23">
        <f t="shared" si="74"/>
        <v>0</v>
      </c>
      <c r="I316" s="23">
        <f t="shared" si="74"/>
        <v>426000</v>
      </c>
      <c r="J316" s="23">
        <f t="shared" si="74"/>
        <v>426000</v>
      </c>
      <c r="K316" s="23">
        <f t="shared" si="74"/>
        <v>0</v>
      </c>
      <c r="L316" s="23">
        <f t="shared" si="74"/>
        <v>426000</v>
      </c>
      <c r="M316" s="23">
        <f t="shared" si="74"/>
        <v>369000</v>
      </c>
      <c r="N316" s="43">
        <f t="shared" si="68"/>
        <v>100</v>
      </c>
      <c r="O316" s="43">
        <f t="shared" si="64"/>
        <v>96.24413145539906</v>
      </c>
    </row>
    <row r="317" spans="1:15" ht="52.5" customHeight="1">
      <c r="A317" s="40" t="s">
        <v>191</v>
      </c>
      <c r="B317" s="22" t="s">
        <v>192</v>
      </c>
      <c r="C317" s="23">
        <v>426000</v>
      </c>
      <c r="D317" s="23">
        <f>F317-C317</f>
        <v>-57000</v>
      </c>
      <c r="E317" s="23">
        <v>383400</v>
      </c>
      <c r="F317" s="23">
        <v>369000</v>
      </c>
      <c r="G317" s="46">
        <v>426000</v>
      </c>
      <c r="H317" s="45">
        <f>I317-G317</f>
        <v>0</v>
      </c>
      <c r="I317" s="46">
        <v>426000</v>
      </c>
      <c r="J317" s="46">
        <v>426000</v>
      </c>
      <c r="K317" s="46">
        <f>L317-J317</f>
        <v>0</v>
      </c>
      <c r="L317" s="46">
        <v>426000</v>
      </c>
      <c r="M317" s="23">
        <v>369000</v>
      </c>
      <c r="N317" s="43">
        <f t="shared" si="68"/>
        <v>100</v>
      </c>
      <c r="O317" s="43">
        <f t="shared" si="64"/>
        <v>96.24413145539906</v>
      </c>
    </row>
    <row r="318" spans="1:15" s="10" customFormat="1" ht="63">
      <c r="A318" s="40" t="s">
        <v>593</v>
      </c>
      <c r="B318" s="22" t="s">
        <v>595</v>
      </c>
      <c r="C318" s="23"/>
      <c r="D318" s="23"/>
      <c r="E318" s="23">
        <f>E319</f>
        <v>1776984.8</v>
      </c>
      <c r="F318" s="23">
        <f>F319</f>
        <v>1623000</v>
      </c>
      <c r="G318" s="23">
        <f aca="true" t="shared" si="75" ref="G318:M318">G319</f>
        <v>0</v>
      </c>
      <c r="H318" s="23">
        <f t="shared" si="75"/>
        <v>0</v>
      </c>
      <c r="I318" s="23">
        <f t="shared" si="75"/>
        <v>0</v>
      </c>
      <c r="J318" s="23">
        <f t="shared" si="75"/>
        <v>0</v>
      </c>
      <c r="K318" s="23">
        <f t="shared" si="75"/>
        <v>0</v>
      </c>
      <c r="L318" s="23">
        <f t="shared" si="75"/>
        <v>0</v>
      </c>
      <c r="M318" s="23">
        <f t="shared" si="75"/>
        <v>1623000</v>
      </c>
      <c r="N318" s="43">
        <f t="shared" si="68"/>
        <v>100</v>
      </c>
      <c r="O318" s="43">
        <f t="shared" si="64"/>
        <v>91.33448974915261</v>
      </c>
    </row>
    <row r="319" spans="1:15" s="10" customFormat="1" ht="69" customHeight="1">
      <c r="A319" s="40" t="s">
        <v>594</v>
      </c>
      <c r="B319" s="22" t="s">
        <v>596</v>
      </c>
      <c r="C319" s="23"/>
      <c r="D319" s="23"/>
      <c r="E319" s="23">
        <v>1776984.8</v>
      </c>
      <c r="F319" s="23">
        <v>1623000</v>
      </c>
      <c r="G319" s="46"/>
      <c r="H319" s="45"/>
      <c r="I319" s="46"/>
      <c r="J319" s="46"/>
      <c r="K319" s="46"/>
      <c r="L319" s="46"/>
      <c r="M319" s="23">
        <v>1623000</v>
      </c>
      <c r="N319" s="43">
        <f t="shared" si="68"/>
        <v>100</v>
      </c>
      <c r="O319" s="43">
        <f t="shared" si="64"/>
        <v>91.33448974915261</v>
      </c>
    </row>
    <row r="320" spans="1:15" s="10" customFormat="1" ht="81" customHeight="1">
      <c r="A320" s="41" t="s">
        <v>528</v>
      </c>
      <c r="B320" s="19" t="s">
        <v>529</v>
      </c>
      <c r="C320" s="23"/>
      <c r="D320" s="23"/>
      <c r="E320" s="23">
        <f>E321</f>
        <v>1280000</v>
      </c>
      <c r="F320" s="23">
        <f>F321</f>
        <v>1280000</v>
      </c>
      <c r="G320" s="46"/>
      <c r="H320" s="45"/>
      <c r="I320" s="46"/>
      <c r="J320" s="46"/>
      <c r="K320" s="46"/>
      <c r="L320" s="46"/>
      <c r="M320" s="23">
        <f>M321</f>
        <v>1092000</v>
      </c>
      <c r="N320" s="43">
        <f t="shared" si="68"/>
        <v>85.3125</v>
      </c>
      <c r="O320" s="43">
        <f t="shared" si="64"/>
        <v>85.3125</v>
      </c>
    </row>
    <row r="321" spans="1:15" ht="83.25" customHeight="1">
      <c r="A321" s="40" t="s">
        <v>248</v>
      </c>
      <c r="B321" s="22" t="s">
        <v>249</v>
      </c>
      <c r="C321" s="23"/>
      <c r="D321" s="23">
        <f>F321-C321</f>
        <v>1280000</v>
      </c>
      <c r="E321" s="23">
        <v>1280000</v>
      </c>
      <c r="F321" s="23">
        <v>1280000</v>
      </c>
      <c r="G321" s="46"/>
      <c r="H321" s="45"/>
      <c r="I321" s="46"/>
      <c r="J321" s="46"/>
      <c r="K321" s="46"/>
      <c r="L321" s="46"/>
      <c r="M321" s="23">
        <v>1092000</v>
      </c>
      <c r="N321" s="43">
        <f t="shared" si="68"/>
        <v>85.3125</v>
      </c>
      <c r="O321" s="43">
        <f t="shared" si="64"/>
        <v>85.3125</v>
      </c>
    </row>
    <row r="322" spans="1:15" ht="36" customHeight="1">
      <c r="A322" s="40" t="s">
        <v>285</v>
      </c>
      <c r="B322" s="22" t="s">
        <v>284</v>
      </c>
      <c r="C322" s="23"/>
      <c r="D322" s="23">
        <f>F322-C322</f>
        <v>16100000</v>
      </c>
      <c r="E322" s="23">
        <v>5000000</v>
      </c>
      <c r="F322" s="23">
        <v>16100000</v>
      </c>
      <c r="G322" s="46"/>
      <c r="H322" s="45">
        <f>I322-G322</f>
        <v>0</v>
      </c>
      <c r="I322" s="46"/>
      <c r="J322" s="46"/>
      <c r="K322" s="46">
        <f>L322-J322</f>
        <v>0</v>
      </c>
      <c r="L322" s="46"/>
      <c r="M322" s="23">
        <v>8200000</v>
      </c>
      <c r="N322" s="43">
        <f t="shared" si="68"/>
        <v>50.931677018633536</v>
      </c>
      <c r="O322" s="43">
        <f t="shared" si="64"/>
        <v>164</v>
      </c>
    </row>
    <row r="323" spans="1:15" s="10" customFormat="1" ht="47.25">
      <c r="A323" s="40" t="s">
        <v>597</v>
      </c>
      <c r="B323" s="22" t="s">
        <v>600</v>
      </c>
      <c r="C323" s="23"/>
      <c r="D323" s="23"/>
      <c r="E323" s="33" t="s">
        <v>332</v>
      </c>
      <c r="F323" s="23">
        <f>F324</f>
        <v>1600000</v>
      </c>
      <c r="G323" s="23">
        <f aca="true" t="shared" si="76" ref="G323:M323">G324</f>
        <v>0</v>
      </c>
      <c r="H323" s="23">
        <f t="shared" si="76"/>
        <v>0</v>
      </c>
      <c r="I323" s="23">
        <f t="shared" si="76"/>
        <v>0</v>
      </c>
      <c r="J323" s="23">
        <f t="shared" si="76"/>
        <v>0</v>
      </c>
      <c r="K323" s="23">
        <f t="shared" si="76"/>
        <v>0</v>
      </c>
      <c r="L323" s="23">
        <f t="shared" si="76"/>
        <v>0</v>
      </c>
      <c r="M323" s="23">
        <f t="shared" si="76"/>
        <v>1600000</v>
      </c>
      <c r="N323" s="43">
        <f t="shared" si="68"/>
        <v>100</v>
      </c>
      <c r="O323" s="43"/>
    </row>
    <row r="324" spans="1:15" s="10" customFormat="1" ht="50.25" customHeight="1">
      <c r="A324" s="40" t="s">
        <v>598</v>
      </c>
      <c r="B324" s="22" t="s">
        <v>599</v>
      </c>
      <c r="C324" s="23"/>
      <c r="D324" s="23"/>
      <c r="E324" s="33" t="s">
        <v>332</v>
      </c>
      <c r="F324" s="23">
        <v>1600000</v>
      </c>
      <c r="G324" s="46"/>
      <c r="H324" s="45"/>
      <c r="I324" s="46"/>
      <c r="J324" s="46"/>
      <c r="K324" s="46"/>
      <c r="L324" s="46"/>
      <c r="M324" s="23">
        <v>1600000</v>
      </c>
      <c r="N324" s="43">
        <f t="shared" si="68"/>
        <v>100</v>
      </c>
      <c r="O324" s="43"/>
    </row>
    <row r="325" spans="1:15" s="10" customFormat="1" ht="47.25">
      <c r="A325" s="40" t="s">
        <v>601</v>
      </c>
      <c r="B325" s="22" t="s">
        <v>604</v>
      </c>
      <c r="C325" s="23"/>
      <c r="D325" s="23"/>
      <c r="E325" s="33" t="s">
        <v>332</v>
      </c>
      <c r="F325" s="23">
        <f>F326</f>
        <v>500000</v>
      </c>
      <c r="G325" s="23">
        <f aca="true" t="shared" si="77" ref="G325:M325">G326</f>
        <v>0</v>
      </c>
      <c r="H325" s="23">
        <f t="shared" si="77"/>
        <v>0</v>
      </c>
      <c r="I325" s="23">
        <f t="shared" si="77"/>
        <v>0</v>
      </c>
      <c r="J325" s="23">
        <f t="shared" si="77"/>
        <v>0</v>
      </c>
      <c r="K325" s="23">
        <f t="shared" si="77"/>
        <v>0</v>
      </c>
      <c r="L325" s="23">
        <f t="shared" si="77"/>
        <v>0</v>
      </c>
      <c r="M325" s="23">
        <f t="shared" si="77"/>
        <v>500000</v>
      </c>
      <c r="N325" s="43">
        <f t="shared" si="68"/>
        <v>100</v>
      </c>
      <c r="O325" s="43"/>
    </row>
    <row r="326" spans="1:15" s="10" customFormat="1" ht="53.25" customHeight="1">
      <c r="A326" s="40" t="s">
        <v>602</v>
      </c>
      <c r="B326" s="22" t="s">
        <v>603</v>
      </c>
      <c r="C326" s="23"/>
      <c r="D326" s="23"/>
      <c r="E326" s="33" t="s">
        <v>332</v>
      </c>
      <c r="F326" s="23">
        <v>500000</v>
      </c>
      <c r="G326" s="46"/>
      <c r="H326" s="45"/>
      <c r="I326" s="46"/>
      <c r="J326" s="46"/>
      <c r="K326" s="46"/>
      <c r="L326" s="46"/>
      <c r="M326" s="23">
        <v>500000</v>
      </c>
      <c r="N326" s="43">
        <f t="shared" si="68"/>
        <v>100</v>
      </c>
      <c r="O326" s="43"/>
    </row>
    <row r="327" spans="1:15" ht="63">
      <c r="A327" s="40" t="s">
        <v>142</v>
      </c>
      <c r="B327" s="22" t="s">
        <v>216</v>
      </c>
      <c r="C327" s="23">
        <v>80153700</v>
      </c>
      <c r="D327" s="21">
        <f>F327-C327</f>
        <v>-21620600</v>
      </c>
      <c r="E327" s="23">
        <v>67950000</v>
      </c>
      <c r="F327" s="23">
        <v>58533100</v>
      </c>
      <c r="G327" s="46">
        <v>79950700</v>
      </c>
      <c r="H327" s="45">
        <f>I327-G327</f>
        <v>0</v>
      </c>
      <c r="I327" s="46">
        <v>79950700</v>
      </c>
      <c r="J327" s="46">
        <v>79950700</v>
      </c>
      <c r="K327" s="46">
        <f>L327-J327</f>
        <v>0</v>
      </c>
      <c r="L327" s="46">
        <v>79950700</v>
      </c>
      <c r="M327" s="23">
        <v>52502000</v>
      </c>
      <c r="N327" s="43">
        <f t="shared" si="68"/>
        <v>89.69625733132193</v>
      </c>
      <c r="O327" s="43">
        <f t="shared" si="64"/>
        <v>77.26563649742457</v>
      </c>
    </row>
    <row r="328" spans="1:15" s="10" customFormat="1" ht="47.25">
      <c r="A328" s="40" t="s">
        <v>530</v>
      </c>
      <c r="B328" s="22" t="s">
        <v>531</v>
      </c>
      <c r="C328" s="23"/>
      <c r="D328" s="21"/>
      <c r="E328" s="23">
        <f>E329</f>
        <v>23068620</v>
      </c>
      <c r="F328" s="33" t="s">
        <v>332</v>
      </c>
      <c r="G328" s="33" t="s">
        <v>332</v>
      </c>
      <c r="H328" s="33" t="s">
        <v>332</v>
      </c>
      <c r="I328" s="33" t="s">
        <v>332</v>
      </c>
      <c r="J328" s="33" t="s">
        <v>332</v>
      </c>
      <c r="K328" s="33" t="s">
        <v>332</v>
      </c>
      <c r="L328" s="33" t="s">
        <v>332</v>
      </c>
      <c r="M328" s="33" t="s">
        <v>332</v>
      </c>
      <c r="N328" s="43"/>
      <c r="O328" s="43">
        <f aca="true" t="shared" si="78" ref="O328:O365">M328/E328*100</f>
        <v>0</v>
      </c>
    </row>
    <row r="329" spans="1:15" ht="48.75" customHeight="1">
      <c r="A329" s="40" t="s">
        <v>184</v>
      </c>
      <c r="B329" s="22" t="s">
        <v>183</v>
      </c>
      <c r="C329" s="23">
        <v>25631800</v>
      </c>
      <c r="D329" s="21">
        <f>F329-C329</f>
        <v>-25631800</v>
      </c>
      <c r="E329" s="23">
        <v>23068620</v>
      </c>
      <c r="F329" s="33" t="s">
        <v>332</v>
      </c>
      <c r="G329" s="33" t="s">
        <v>332</v>
      </c>
      <c r="H329" s="33" t="s">
        <v>332</v>
      </c>
      <c r="I329" s="33" t="s">
        <v>332</v>
      </c>
      <c r="J329" s="33" t="s">
        <v>332</v>
      </c>
      <c r="K329" s="33" t="s">
        <v>332</v>
      </c>
      <c r="L329" s="33" t="s">
        <v>332</v>
      </c>
      <c r="M329" s="33" t="s">
        <v>332</v>
      </c>
      <c r="N329" s="43"/>
      <c r="O329" s="43">
        <f t="shared" si="78"/>
        <v>0</v>
      </c>
    </row>
    <row r="330" spans="1:15" s="10" customFormat="1" ht="96" customHeight="1">
      <c r="A330" s="18" t="s">
        <v>532</v>
      </c>
      <c r="B330" s="19" t="s">
        <v>533</v>
      </c>
      <c r="C330" s="23"/>
      <c r="D330" s="21"/>
      <c r="E330" s="23">
        <f>E331</f>
        <v>776891.66</v>
      </c>
      <c r="F330" s="23">
        <f>F331</f>
        <v>11800200</v>
      </c>
      <c r="G330" s="46"/>
      <c r="H330" s="45"/>
      <c r="I330" s="46"/>
      <c r="J330" s="46"/>
      <c r="K330" s="46"/>
      <c r="L330" s="46"/>
      <c r="M330" s="23">
        <f>M331</f>
        <v>5713133.29</v>
      </c>
      <c r="N330" s="43">
        <f>M330/F330*100</f>
        <v>48.41556321079304</v>
      </c>
      <c r="O330" s="43">
        <f t="shared" si="78"/>
        <v>735.3835269643646</v>
      </c>
    </row>
    <row r="331" spans="1:15" ht="99" customHeight="1">
      <c r="A331" s="40" t="s">
        <v>159</v>
      </c>
      <c r="B331" s="22" t="s">
        <v>158</v>
      </c>
      <c r="C331" s="23">
        <f>12265700-2743800</f>
        <v>9521900</v>
      </c>
      <c r="D331" s="21">
        <f>F331-C331</f>
        <v>2278300</v>
      </c>
      <c r="E331" s="23">
        <v>776891.66</v>
      </c>
      <c r="F331" s="23">
        <v>11800200</v>
      </c>
      <c r="G331" s="46">
        <f>12020800-2689500</f>
        <v>9331300</v>
      </c>
      <c r="H331" s="45">
        <f>I331-G331</f>
        <v>0</v>
      </c>
      <c r="I331" s="46">
        <f>12020800-2689500</f>
        <v>9331300</v>
      </c>
      <c r="J331" s="46">
        <f>12020800-2689500</f>
        <v>9331300</v>
      </c>
      <c r="K331" s="46">
        <f>L331-J331</f>
        <v>0</v>
      </c>
      <c r="L331" s="46">
        <f>12020800-2689500</f>
        <v>9331300</v>
      </c>
      <c r="M331" s="23">
        <v>5713133.29</v>
      </c>
      <c r="N331" s="43">
        <f>M331/F331*100</f>
        <v>48.41556321079304</v>
      </c>
      <c r="O331" s="43">
        <f t="shared" si="78"/>
        <v>735.3835269643646</v>
      </c>
    </row>
    <row r="332" spans="1:15" ht="114" customHeight="1">
      <c r="A332" s="40" t="s">
        <v>224</v>
      </c>
      <c r="B332" s="22" t="s">
        <v>217</v>
      </c>
      <c r="C332" s="23">
        <v>28327700</v>
      </c>
      <c r="D332" s="21">
        <f>F332-C332</f>
        <v>-6173600</v>
      </c>
      <c r="E332" s="23">
        <v>26140061.65</v>
      </c>
      <c r="F332" s="23">
        <v>22154100</v>
      </c>
      <c r="G332" s="46">
        <v>27761200</v>
      </c>
      <c r="H332" s="45">
        <f>I332-G332</f>
        <v>0</v>
      </c>
      <c r="I332" s="46">
        <v>27761200</v>
      </c>
      <c r="J332" s="46">
        <v>27761200</v>
      </c>
      <c r="K332" s="46">
        <f>L332-J332</f>
        <v>0</v>
      </c>
      <c r="L332" s="46">
        <v>27761200</v>
      </c>
      <c r="M332" s="23">
        <v>19553300</v>
      </c>
      <c r="N332" s="43">
        <f>M332/F332*100</f>
        <v>88.26041229388692</v>
      </c>
      <c r="O332" s="43">
        <f t="shared" si="78"/>
        <v>74.80204240451744</v>
      </c>
    </row>
    <row r="333" spans="1:15" s="10" customFormat="1" ht="31.5">
      <c r="A333" s="18" t="s">
        <v>534</v>
      </c>
      <c r="B333" s="19" t="s">
        <v>535</v>
      </c>
      <c r="C333" s="23"/>
      <c r="D333" s="21"/>
      <c r="E333" s="23">
        <f>E334</f>
        <v>681700</v>
      </c>
      <c r="F333" s="23">
        <f>F334</f>
        <v>2705700</v>
      </c>
      <c r="G333" s="23">
        <f aca="true" t="shared" si="79" ref="G333:M333">G334</f>
        <v>1305100</v>
      </c>
      <c r="H333" s="23">
        <f t="shared" si="79"/>
        <v>0</v>
      </c>
      <c r="I333" s="23">
        <f t="shared" si="79"/>
        <v>1305100</v>
      </c>
      <c r="J333" s="23">
        <f t="shared" si="79"/>
        <v>1305100</v>
      </c>
      <c r="K333" s="23">
        <f t="shared" si="79"/>
        <v>0</v>
      </c>
      <c r="L333" s="23">
        <f t="shared" si="79"/>
        <v>1305100</v>
      </c>
      <c r="M333" s="23">
        <f t="shared" si="79"/>
        <v>1600000</v>
      </c>
      <c r="N333" s="43">
        <f>M333/F333*100</f>
        <v>59.13441992829952</v>
      </c>
      <c r="O333" s="43">
        <f t="shared" si="78"/>
        <v>234.70734927387414</v>
      </c>
    </row>
    <row r="334" spans="1:15" ht="47.25">
      <c r="A334" s="40" t="s">
        <v>225</v>
      </c>
      <c r="B334" s="22" t="s">
        <v>243</v>
      </c>
      <c r="C334" s="23">
        <v>1331700</v>
      </c>
      <c r="D334" s="21">
        <f>F334-C334</f>
        <v>1374000</v>
      </c>
      <c r="E334" s="23">
        <v>681700</v>
      </c>
      <c r="F334" s="23">
        <v>2705700</v>
      </c>
      <c r="G334" s="46">
        <v>1305100</v>
      </c>
      <c r="H334" s="45">
        <f>I334-G334</f>
        <v>0</v>
      </c>
      <c r="I334" s="46">
        <v>1305100</v>
      </c>
      <c r="J334" s="46">
        <v>1305100</v>
      </c>
      <c r="K334" s="46">
        <f>L334-J334</f>
        <v>0</v>
      </c>
      <c r="L334" s="46">
        <v>1305100</v>
      </c>
      <c r="M334" s="23">
        <v>1600000</v>
      </c>
      <c r="N334" s="43">
        <f>M334/F334*100</f>
        <v>59.13441992829952</v>
      </c>
      <c r="O334" s="43">
        <f t="shared" si="78"/>
        <v>234.70734927387414</v>
      </c>
    </row>
    <row r="335" spans="1:15" s="10" customFormat="1" ht="63">
      <c r="A335" s="40" t="s">
        <v>536</v>
      </c>
      <c r="B335" s="22" t="s">
        <v>537</v>
      </c>
      <c r="C335" s="23"/>
      <c r="D335" s="21"/>
      <c r="E335" s="23">
        <f>E336</f>
        <v>6523756.26</v>
      </c>
      <c r="F335" s="33" t="s">
        <v>332</v>
      </c>
      <c r="G335" s="33" t="s">
        <v>332</v>
      </c>
      <c r="H335" s="33" t="s">
        <v>332</v>
      </c>
      <c r="I335" s="33" t="s">
        <v>332</v>
      </c>
      <c r="J335" s="33" t="s">
        <v>332</v>
      </c>
      <c r="K335" s="33" t="s">
        <v>332</v>
      </c>
      <c r="L335" s="33" t="s">
        <v>332</v>
      </c>
      <c r="M335" s="33" t="s">
        <v>332</v>
      </c>
      <c r="N335" s="43"/>
      <c r="O335" s="43">
        <f t="shared" si="78"/>
        <v>0</v>
      </c>
    </row>
    <row r="336" spans="1:15" ht="67.5" customHeight="1">
      <c r="A336" s="40" t="s">
        <v>262</v>
      </c>
      <c r="B336" s="22" t="s">
        <v>263</v>
      </c>
      <c r="C336" s="23"/>
      <c r="D336" s="23">
        <f>F336-C336</f>
        <v>0</v>
      </c>
      <c r="E336" s="23">
        <v>6523756.26</v>
      </c>
      <c r="F336" s="33" t="s">
        <v>332</v>
      </c>
      <c r="G336" s="33" t="s">
        <v>332</v>
      </c>
      <c r="H336" s="33" t="s">
        <v>332</v>
      </c>
      <c r="I336" s="33" t="s">
        <v>332</v>
      </c>
      <c r="J336" s="33" t="s">
        <v>332</v>
      </c>
      <c r="K336" s="33" t="s">
        <v>332</v>
      </c>
      <c r="L336" s="33" t="s">
        <v>332</v>
      </c>
      <c r="M336" s="33" t="s">
        <v>332</v>
      </c>
      <c r="N336" s="43"/>
      <c r="O336" s="43">
        <f t="shared" si="78"/>
        <v>0</v>
      </c>
    </row>
    <row r="337" spans="1:15" s="8" customFormat="1" ht="35.25" customHeight="1">
      <c r="A337" s="40" t="s">
        <v>300</v>
      </c>
      <c r="B337" s="22" t="s">
        <v>301</v>
      </c>
      <c r="C337" s="23">
        <v>157811500</v>
      </c>
      <c r="D337" s="23">
        <f>F337-C337</f>
        <v>-157811500</v>
      </c>
      <c r="E337" s="23">
        <v>157811500</v>
      </c>
      <c r="F337" s="33" t="s">
        <v>332</v>
      </c>
      <c r="G337" s="33" t="s">
        <v>332</v>
      </c>
      <c r="H337" s="33" t="s">
        <v>332</v>
      </c>
      <c r="I337" s="33" t="s">
        <v>332</v>
      </c>
      <c r="J337" s="33" t="s">
        <v>332</v>
      </c>
      <c r="K337" s="33" t="s">
        <v>332</v>
      </c>
      <c r="L337" s="33" t="s">
        <v>332</v>
      </c>
      <c r="M337" s="33" t="s">
        <v>332</v>
      </c>
      <c r="N337" s="43"/>
      <c r="O337" s="43">
        <f t="shared" si="78"/>
        <v>0</v>
      </c>
    </row>
    <row r="338" spans="1:15" s="53" customFormat="1" ht="94.5">
      <c r="A338" s="40" t="s">
        <v>640</v>
      </c>
      <c r="B338" s="22" t="s">
        <v>721</v>
      </c>
      <c r="C338" s="23"/>
      <c r="D338" s="23"/>
      <c r="E338" s="23">
        <f>E339</f>
        <v>348122300</v>
      </c>
      <c r="F338" s="23">
        <f>F339</f>
        <v>641753540</v>
      </c>
      <c r="G338" s="23">
        <f aca="true" t="shared" si="80" ref="G338:M338">G339</f>
        <v>0</v>
      </c>
      <c r="H338" s="23">
        <f t="shared" si="80"/>
        <v>0</v>
      </c>
      <c r="I338" s="23">
        <f t="shared" si="80"/>
        <v>0</v>
      </c>
      <c r="J338" s="23">
        <f t="shared" si="80"/>
        <v>0</v>
      </c>
      <c r="K338" s="23">
        <f t="shared" si="80"/>
        <v>0</v>
      </c>
      <c r="L338" s="23">
        <f t="shared" si="80"/>
        <v>0</v>
      </c>
      <c r="M338" s="23">
        <f t="shared" si="80"/>
        <v>300408045.66</v>
      </c>
      <c r="N338" s="43">
        <f>M338/F338*100</f>
        <v>46.810500750802255</v>
      </c>
      <c r="O338" s="43">
        <f t="shared" si="78"/>
        <v>86.29382422786476</v>
      </c>
    </row>
    <row r="339" spans="1:15" s="10" customFormat="1" ht="110.25">
      <c r="A339" s="40" t="s">
        <v>605</v>
      </c>
      <c r="B339" s="22" t="s">
        <v>720</v>
      </c>
      <c r="C339" s="23"/>
      <c r="D339" s="23"/>
      <c r="E339" s="23">
        <v>348122300</v>
      </c>
      <c r="F339" s="23">
        <v>641753540</v>
      </c>
      <c r="G339" s="46"/>
      <c r="H339" s="45"/>
      <c r="I339" s="46"/>
      <c r="J339" s="46"/>
      <c r="K339" s="46"/>
      <c r="L339" s="46"/>
      <c r="M339" s="23">
        <v>300408045.66</v>
      </c>
      <c r="N339" s="43">
        <f>M339/F339*100</f>
        <v>46.810500750802255</v>
      </c>
      <c r="O339" s="43">
        <f t="shared" si="78"/>
        <v>86.29382422786476</v>
      </c>
    </row>
    <row r="340" spans="1:15" s="53" customFormat="1" ht="33" customHeight="1">
      <c r="A340" s="40" t="s">
        <v>641</v>
      </c>
      <c r="B340" s="22" t="s">
        <v>642</v>
      </c>
      <c r="C340" s="23"/>
      <c r="D340" s="23"/>
      <c r="E340" s="23">
        <v>83367300</v>
      </c>
      <c r="F340" s="33" t="s">
        <v>332</v>
      </c>
      <c r="G340" s="33" t="s">
        <v>332</v>
      </c>
      <c r="H340" s="33" t="s">
        <v>332</v>
      </c>
      <c r="I340" s="33" t="s">
        <v>332</v>
      </c>
      <c r="J340" s="33" t="s">
        <v>332</v>
      </c>
      <c r="K340" s="33" t="s">
        <v>332</v>
      </c>
      <c r="L340" s="33" t="s">
        <v>332</v>
      </c>
      <c r="M340" s="33" t="s">
        <v>332</v>
      </c>
      <c r="N340" s="43"/>
      <c r="O340" s="43">
        <f t="shared" si="78"/>
        <v>0</v>
      </c>
    </row>
    <row r="341" spans="1:15" s="53" customFormat="1" ht="47.25">
      <c r="A341" s="40" t="s">
        <v>722</v>
      </c>
      <c r="B341" s="22" t="s">
        <v>706</v>
      </c>
      <c r="C341" s="23"/>
      <c r="D341" s="23"/>
      <c r="E341" s="33" t="s">
        <v>332</v>
      </c>
      <c r="F341" s="23">
        <f>F342</f>
        <v>105581400</v>
      </c>
      <c r="G341" s="23">
        <f aca="true" t="shared" si="81" ref="G341:M341">G342</f>
        <v>0</v>
      </c>
      <c r="H341" s="23">
        <f t="shared" si="81"/>
        <v>0</v>
      </c>
      <c r="I341" s="23">
        <f t="shared" si="81"/>
        <v>0</v>
      </c>
      <c r="J341" s="23">
        <f t="shared" si="81"/>
        <v>0</v>
      </c>
      <c r="K341" s="23">
        <f t="shared" si="81"/>
        <v>0</v>
      </c>
      <c r="L341" s="23">
        <f t="shared" si="81"/>
        <v>0</v>
      </c>
      <c r="M341" s="23">
        <f t="shared" si="81"/>
        <v>41109116.66</v>
      </c>
      <c r="N341" s="43">
        <f>M341/F341*100</f>
        <v>38.93594578211692</v>
      </c>
      <c r="O341" s="43"/>
    </row>
    <row r="342" spans="1:15" s="53" customFormat="1" ht="63">
      <c r="A342" s="40" t="s">
        <v>723</v>
      </c>
      <c r="B342" s="22" t="s">
        <v>704</v>
      </c>
      <c r="C342" s="23"/>
      <c r="D342" s="23"/>
      <c r="E342" s="33" t="s">
        <v>332</v>
      </c>
      <c r="F342" s="23">
        <v>105581400</v>
      </c>
      <c r="G342" s="46"/>
      <c r="H342" s="45"/>
      <c r="I342" s="46"/>
      <c r="J342" s="46"/>
      <c r="K342" s="46"/>
      <c r="L342" s="46"/>
      <c r="M342" s="23">
        <v>41109116.66</v>
      </c>
      <c r="N342" s="43">
        <f>M342/F342*100</f>
        <v>38.93594578211692</v>
      </c>
      <c r="O342" s="43"/>
    </row>
    <row r="343" spans="1:15" s="53" customFormat="1" ht="63">
      <c r="A343" s="40" t="s">
        <v>707</v>
      </c>
      <c r="B343" s="22" t="s">
        <v>709</v>
      </c>
      <c r="C343" s="23"/>
      <c r="D343" s="23"/>
      <c r="E343" s="33" t="s">
        <v>332</v>
      </c>
      <c r="F343" s="23" t="str">
        <f>F344</f>
        <v>0,00</v>
      </c>
      <c r="G343" s="46"/>
      <c r="H343" s="45"/>
      <c r="I343" s="46"/>
      <c r="J343" s="46"/>
      <c r="K343" s="46"/>
      <c r="L343" s="46"/>
      <c r="M343" s="23">
        <f>M344</f>
        <v>580919</v>
      </c>
      <c r="N343" s="43"/>
      <c r="O343" s="43"/>
    </row>
    <row r="344" spans="1:15" s="53" customFormat="1" ht="63">
      <c r="A344" s="40" t="s">
        <v>708</v>
      </c>
      <c r="B344" s="22" t="s">
        <v>705</v>
      </c>
      <c r="C344" s="23"/>
      <c r="D344" s="23"/>
      <c r="E344" s="33" t="s">
        <v>332</v>
      </c>
      <c r="F344" s="33" t="s">
        <v>332</v>
      </c>
      <c r="G344" s="46"/>
      <c r="H344" s="45"/>
      <c r="I344" s="46"/>
      <c r="J344" s="46"/>
      <c r="K344" s="46"/>
      <c r="L344" s="46"/>
      <c r="M344" s="23">
        <v>580919</v>
      </c>
      <c r="N344" s="43"/>
      <c r="O344" s="43"/>
    </row>
    <row r="345" spans="1:15" ht="31.5">
      <c r="A345" s="42" t="s">
        <v>244</v>
      </c>
      <c r="B345" s="20" t="s">
        <v>194</v>
      </c>
      <c r="C345" s="21">
        <f>C347+C348</f>
        <v>224525342.13</v>
      </c>
      <c r="D345" s="21">
        <f>D347+D348</f>
        <v>14703577.869999997</v>
      </c>
      <c r="E345" s="21">
        <f>E346</f>
        <v>85373541.61</v>
      </c>
      <c r="F345" s="21">
        <f>F346</f>
        <v>239228920</v>
      </c>
      <c r="G345" s="21">
        <f aca="true" t="shared" si="82" ref="G345:M345">G346</f>
        <v>167387471.76</v>
      </c>
      <c r="H345" s="21">
        <f t="shared" si="82"/>
        <v>0</v>
      </c>
      <c r="I345" s="21">
        <f t="shared" si="82"/>
        <v>167387471.76</v>
      </c>
      <c r="J345" s="21">
        <f t="shared" si="82"/>
        <v>52930597.08</v>
      </c>
      <c r="K345" s="21">
        <f t="shared" si="82"/>
        <v>0</v>
      </c>
      <c r="L345" s="21">
        <f t="shared" si="82"/>
        <v>52930597.08</v>
      </c>
      <c r="M345" s="21">
        <f t="shared" si="82"/>
        <v>181465884.8</v>
      </c>
      <c r="N345" s="44">
        <f>M345/F345*100</f>
        <v>75.8544931774971</v>
      </c>
      <c r="O345" s="44">
        <f t="shared" si="78"/>
        <v>212.55517971711333</v>
      </c>
    </row>
    <row r="346" spans="1:15" s="10" customFormat="1" ht="31.5">
      <c r="A346" s="18" t="s">
        <v>538</v>
      </c>
      <c r="B346" s="19" t="s">
        <v>539</v>
      </c>
      <c r="C346" s="21"/>
      <c r="D346" s="21"/>
      <c r="E346" s="23">
        <f>E347+E348+E349</f>
        <v>85373541.61</v>
      </c>
      <c r="F346" s="23">
        <f aca="true" t="shared" si="83" ref="F346:M346">F347+F348+F349</f>
        <v>239228920</v>
      </c>
      <c r="G346" s="23">
        <f t="shared" si="83"/>
        <v>167387471.76</v>
      </c>
      <c r="H346" s="23">
        <f t="shared" si="83"/>
        <v>0</v>
      </c>
      <c r="I346" s="23">
        <f t="shared" si="83"/>
        <v>167387471.76</v>
      </c>
      <c r="J346" s="23">
        <f t="shared" si="83"/>
        <v>52930597.08</v>
      </c>
      <c r="K346" s="23">
        <f t="shared" si="83"/>
        <v>0</v>
      </c>
      <c r="L346" s="23">
        <f t="shared" si="83"/>
        <v>52930597.08</v>
      </c>
      <c r="M346" s="23">
        <f t="shared" si="83"/>
        <v>181465884.8</v>
      </c>
      <c r="N346" s="43">
        <f>M346/F346*100</f>
        <v>75.8544931774971</v>
      </c>
      <c r="O346" s="43">
        <f t="shared" si="78"/>
        <v>212.55517971711333</v>
      </c>
    </row>
    <row r="347" spans="1:15" ht="69" customHeight="1">
      <c r="A347" s="40" t="s">
        <v>133</v>
      </c>
      <c r="B347" s="22" t="s">
        <v>134</v>
      </c>
      <c r="C347" s="23">
        <v>43644671.98</v>
      </c>
      <c r="D347" s="21">
        <f>F347-C347</f>
        <v>-32733503.979999997</v>
      </c>
      <c r="E347" s="33" t="s">
        <v>332</v>
      </c>
      <c r="F347" s="23">
        <v>10911168</v>
      </c>
      <c r="G347" s="46">
        <v>0</v>
      </c>
      <c r="H347" s="45">
        <f>I347-G347</f>
        <v>0</v>
      </c>
      <c r="I347" s="46">
        <v>0</v>
      </c>
      <c r="J347" s="46">
        <v>0</v>
      </c>
      <c r="K347" s="46">
        <f>L347-J347</f>
        <v>0</v>
      </c>
      <c r="L347" s="46">
        <v>0</v>
      </c>
      <c r="M347" s="23">
        <v>10911168</v>
      </c>
      <c r="N347" s="43">
        <f>M347/F347*100</f>
        <v>100</v>
      </c>
      <c r="O347" s="43"/>
    </row>
    <row r="348" spans="1:15" ht="63">
      <c r="A348" s="40" t="s">
        <v>135</v>
      </c>
      <c r="B348" s="22" t="s">
        <v>136</v>
      </c>
      <c r="C348" s="23">
        <v>180880670.15</v>
      </c>
      <c r="D348" s="23">
        <f>F348-C348</f>
        <v>47437081.849999994</v>
      </c>
      <c r="E348" s="23">
        <v>85398226.96</v>
      </c>
      <c r="F348" s="23">
        <v>228317752</v>
      </c>
      <c r="G348" s="46">
        <v>167387471.76</v>
      </c>
      <c r="H348" s="45">
        <f>I348-G348</f>
        <v>0</v>
      </c>
      <c r="I348" s="46">
        <v>167387471.76</v>
      </c>
      <c r="J348" s="46">
        <v>52930597.08</v>
      </c>
      <c r="K348" s="46">
        <f>L348-J348</f>
        <v>0</v>
      </c>
      <c r="L348" s="46">
        <v>52930597.08</v>
      </c>
      <c r="M348" s="23">
        <v>170554716.8</v>
      </c>
      <c r="N348" s="43">
        <f>M348/F348*100</f>
        <v>74.70059393366839</v>
      </c>
      <c r="O348" s="43">
        <f t="shared" si="78"/>
        <v>199.7169295796818</v>
      </c>
    </row>
    <row r="349" spans="1:15" s="10" customFormat="1" ht="78.75">
      <c r="A349" s="40" t="s">
        <v>606</v>
      </c>
      <c r="B349" s="22" t="s">
        <v>607</v>
      </c>
      <c r="C349" s="23"/>
      <c r="D349" s="23"/>
      <c r="E349" s="23">
        <v>-24685.35</v>
      </c>
      <c r="F349" s="33" t="s">
        <v>332</v>
      </c>
      <c r="G349" s="33" t="s">
        <v>332</v>
      </c>
      <c r="H349" s="33" t="s">
        <v>332</v>
      </c>
      <c r="I349" s="33" t="s">
        <v>332</v>
      </c>
      <c r="J349" s="33" t="s">
        <v>332</v>
      </c>
      <c r="K349" s="33" t="s">
        <v>332</v>
      </c>
      <c r="L349" s="33" t="s">
        <v>332</v>
      </c>
      <c r="M349" s="33" t="s">
        <v>332</v>
      </c>
      <c r="N349" s="43"/>
      <c r="O349" s="43">
        <f t="shared" si="78"/>
        <v>0</v>
      </c>
    </row>
    <row r="350" spans="1:15" ht="18.75">
      <c r="A350" s="39" t="s">
        <v>172</v>
      </c>
      <c r="B350" s="20" t="s">
        <v>173</v>
      </c>
      <c r="C350" s="21">
        <f>C352</f>
        <v>951752170</v>
      </c>
      <c r="D350" s="21">
        <f>D352</f>
        <v>-951752170</v>
      </c>
      <c r="E350" s="21">
        <f>E351</f>
        <v>100700000</v>
      </c>
      <c r="F350" s="36" t="s">
        <v>332</v>
      </c>
      <c r="G350" s="36" t="s">
        <v>332</v>
      </c>
      <c r="H350" s="36" t="s">
        <v>332</v>
      </c>
      <c r="I350" s="36" t="s">
        <v>332</v>
      </c>
      <c r="J350" s="36" t="s">
        <v>332</v>
      </c>
      <c r="K350" s="36" t="s">
        <v>332</v>
      </c>
      <c r="L350" s="36" t="s">
        <v>332</v>
      </c>
      <c r="M350" s="36" t="s">
        <v>332</v>
      </c>
      <c r="N350" s="43"/>
      <c r="O350" s="43">
        <f t="shared" si="78"/>
        <v>0</v>
      </c>
    </row>
    <row r="351" spans="1:15" s="10" customFormat="1" ht="17.25" customHeight="1">
      <c r="A351" s="18" t="s">
        <v>540</v>
      </c>
      <c r="B351" s="19" t="s">
        <v>541</v>
      </c>
      <c r="C351" s="21"/>
      <c r="D351" s="21"/>
      <c r="E351" s="23">
        <f>E352</f>
        <v>100700000</v>
      </c>
      <c r="F351" s="33" t="s">
        <v>332</v>
      </c>
      <c r="G351" s="33" t="s">
        <v>332</v>
      </c>
      <c r="H351" s="33" t="s">
        <v>332</v>
      </c>
      <c r="I351" s="33" t="s">
        <v>332</v>
      </c>
      <c r="J351" s="33" t="s">
        <v>332</v>
      </c>
      <c r="K351" s="33" t="s">
        <v>332</v>
      </c>
      <c r="L351" s="33" t="s">
        <v>332</v>
      </c>
      <c r="M351" s="33" t="s">
        <v>332</v>
      </c>
      <c r="N351" s="43"/>
      <c r="O351" s="43">
        <f t="shared" si="78"/>
        <v>0</v>
      </c>
    </row>
    <row r="352" spans="1:15" ht="21" customHeight="1">
      <c r="A352" s="40" t="s">
        <v>174</v>
      </c>
      <c r="B352" s="22" t="s">
        <v>218</v>
      </c>
      <c r="C352" s="23">
        <v>951752170</v>
      </c>
      <c r="D352" s="23">
        <f>F352-C352</f>
        <v>-951752170</v>
      </c>
      <c r="E352" s="23">
        <v>100700000</v>
      </c>
      <c r="F352" s="33" t="s">
        <v>332</v>
      </c>
      <c r="G352" s="33" t="s">
        <v>332</v>
      </c>
      <c r="H352" s="33" t="s">
        <v>332</v>
      </c>
      <c r="I352" s="33" t="s">
        <v>332</v>
      </c>
      <c r="J352" s="33" t="s">
        <v>332</v>
      </c>
      <c r="K352" s="33" t="s">
        <v>332</v>
      </c>
      <c r="L352" s="33" t="s">
        <v>332</v>
      </c>
      <c r="M352" s="33" t="s">
        <v>332</v>
      </c>
      <c r="N352" s="43"/>
      <c r="O352" s="43">
        <f t="shared" si="78"/>
        <v>0</v>
      </c>
    </row>
    <row r="353" spans="1:15" ht="79.5" customHeight="1">
      <c r="A353" s="26" t="s">
        <v>270</v>
      </c>
      <c r="B353" s="27" t="s">
        <v>550</v>
      </c>
      <c r="C353" s="21">
        <f aca="true" t="shared" si="84" ref="C353:L354">C354</f>
        <v>0</v>
      </c>
      <c r="D353" s="21">
        <f t="shared" si="84"/>
        <v>1810246.02</v>
      </c>
      <c r="E353" s="21">
        <f>E354+E359</f>
        <v>24010121.809999995</v>
      </c>
      <c r="F353" s="21">
        <f t="shared" si="84"/>
        <v>1810246.02</v>
      </c>
      <c r="G353" s="45">
        <f t="shared" si="84"/>
        <v>0</v>
      </c>
      <c r="H353" s="45">
        <f>I353-G353</f>
        <v>0</v>
      </c>
      <c r="I353" s="45">
        <f t="shared" si="84"/>
        <v>0</v>
      </c>
      <c r="J353" s="45">
        <f t="shared" si="84"/>
        <v>0</v>
      </c>
      <c r="K353" s="45">
        <f>L353-J353</f>
        <v>0</v>
      </c>
      <c r="L353" s="45">
        <f t="shared" si="84"/>
        <v>0</v>
      </c>
      <c r="M353" s="21">
        <f>M354+M359</f>
        <v>15147736.379999999</v>
      </c>
      <c r="N353" s="44">
        <f>M353/F353*100</f>
        <v>836.7777756528363</v>
      </c>
      <c r="O353" s="44">
        <f t="shared" si="78"/>
        <v>63.088960980160905</v>
      </c>
    </row>
    <row r="354" spans="1:15" ht="64.5" customHeight="1">
      <c r="A354" s="26" t="s">
        <v>271</v>
      </c>
      <c r="B354" s="27" t="s">
        <v>272</v>
      </c>
      <c r="C354" s="21">
        <f t="shared" si="84"/>
        <v>0</v>
      </c>
      <c r="D354" s="21">
        <f t="shared" si="84"/>
        <v>1810246.02</v>
      </c>
      <c r="E354" s="21">
        <f t="shared" si="84"/>
        <v>23655371.819999997</v>
      </c>
      <c r="F354" s="21">
        <f t="shared" si="84"/>
        <v>1810246.02</v>
      </c>
      <c r="G354" s="45">
        <f t="shared" si="84"/>
        <v>0</v>
      </c>
      <c r="H354" s="45">
        <f>I354-G354</f>
        <v>0</v>
      </c>
      <c r="I354" s="45">
        <f t="shared" si="84"/>
        <v>0</v>
      </c>
      <c r="J354" s="45">
        <f t="shared" si="84"/>
        <v>0</v>
      </c>
      <c r="K354" s="45">
        <f>L354-J354</f>
        <v>0</v>
      </c>
      <c r="L354" s="45">
        <f t="shared" si="84"/>
        <v>0</v>
      </c>
      <c r="M354" s="21">
        <f>M355</f>
        <v>15036183.84</v>
      </c>
      <c r="N354" s="44">
        <f>M354/F354*100</f>
        <v>830.6154894902076</v>
      </c>
      <c r="O354" s="44">
        <f t="shared" si="78"/>
        <v>63.56350665047379</v>
      </c>
    </row>
    <row r="355" spans="1:15" ht="49.5" customHeight="1">
      <c r="A355" s="18" t="s">
        <v>273</v>
      </c>
      <c r="B355" s="19" t="s">
        <v>274</v>
      </c>
      <c r="C355" s="23">
        <f>C356+C357+C358</f>
        <v>0</v>
      </c>
      <c r="D355" s="23">
        <f>D356+D357+D358</f>
        <v>1810246.02</v>
      </c>
      <c r="E355" s="23">
        <f>E356+E357+E358</f>
        <v>23655371.819999997</v>
      </c>
      <c r="F355" s="23">
        <f>F356+F357</f>
        <v>1810246.02</v>
      </c>
      <c r="G355" s="46">
        <f>G356+G357+G358</f>
        <v>0</v>
      </c>
      <c r="H355" s="45">
        <f>I355-G355</f>
        <v>0</v>
      </c>
      <c r="I355" s="46">
        <f>I356+I357+I358</f>
        <v>0</v>
      </c>
      <c r="J355" s="46">
        <f>J356+J357+J358</f>
        <v>0</v>
      </c>
      <c r="K355" s="46">
        <f>L355-J355</f>
        <v>0</v>
      </c>
      <c r="L355" s="46">
        <f>L356+L357+L358</f>
        <v>0</v>
      </c>
      <c r="M355" s="23">
        <f>M356+M357+M358</f>
        <v>15036183.84</v>
      </c>
      <c r="N355" s="43">
        <f>M355/F355*100</f>
        <v>830.6154894902076</v>
      </c>
      <c r="O355" s="43">
        <f t="shared" si="78"/>
        <v>63.56350665047379</v>
      </c>
    </row>
    <row r="356" spans="1:15" ht="49.5" customHeight="1">
      <c r="A356" s="18" t="s">
        <v>275</v>
      </c>
      <c r="B356" s="19" t="s">
        <v>276</v>
      </c>
      <c r="C356" s="23"/>
      <c r="D356" s="23">
        <f>F356-C356</f>
        <v>754817.04</v>
      </c>
      <c r="E356" s="23">
        <v>13607196.73</v>
      </c>
      <c r="F356" s="23">
        <v>754817.04</v>
      </c>
      <c r="G356" s="46"/>
      <c r="H356" s="45">
        <f>I356-G356</f>
        <v>0</v>
      </c>
      <c r="I356" s="46"/>
      <c r="J356" s="46"/>
      <c r="K356" s="46">
        <f>L356-J356</f>
        <v>0</v>
      </c>
      <c r="L356" s="46"/>
      <c r="M356" s="23">
        <v>12787490.56</v>
      </c>
      <c r="N356" s="43">
        <f>M356/F356*100</f>
        <v>1694.117896437526</v>
      </c>
      <c r="O356" s="43">
        <f t="shared" si="78"/>
        <v>93.97593651164917</v>
      </c>
    </row>
    <row r="357" spans="1:15" ht="51" customHeight="1">
      <c r="A357" s="18" t="s">
        <v>277</v>
      </c>
      <c r="B357" s="19" t="s">
        <v>278</v>
      </c>
      <c r="C357" s="23"/>
      <c r="D357" s="23">
        <f>F357-C357</f>
        <v>1055428.98</v>
      </c>
      <c r="E357" s="23">
        <v>8035811.35</v>
      </c>
      <c r="F357" s="23">
        <v>1055428.98</v>
      </c>
      <c r="G357" s="46"/>
      <c r="H357" s="45">
        <f>I357-G357</f>
        <v>0</v>
      </c>
      <c r="I357" s="46"/>
      <c r="J357" s="46"/>
      <c r="K357" s="46">
        <f>L357-J357</f>
        <v>0</v>
      </c>
      <c r="L357" s="46"/>
      <c r="M357" s="23">
        <v>2248693.28</v>
      </c>
      <c r="N357" s="43">
        <f>M357/F357*100</f>
        <v>213.05964897799186</v>
      </c>
      <c r="O357" s="43">
        <f t="shared" si="78"/>
        <v>27.98340058095067</v>
      </c>
    </row>
    <row r="358" spans="1:15" ht="47.25">
      <c r="A358" s="18" t="s">
        <v>279</v>
      </c>
      <c r="B358" s="19" t="s">
        <v>280</v>
      </c>
      <c r="C358" s="23"/>
      <c r="D358" s="23">
        <f>F358-C358</f>
        <v>0</v>
      </c>
      <c r="E358" s="23">
        <v>2012363.74</v>
      </c>
      <c r="F358" s="33" t="s">
        <v>332</v>
      </c>
      <c r="G358" s="33" t="s">
        <v>332</v>
      </c>
      <c r="H358" s="33" t="s">
        <v>332</v>
      </c>
      <c r="I358" s="33" t="s">
        <v>332</v>
      </c>
      <c r="J358" s="33" t="s">
        <v>332</v>
      </c>
      <c r="K358" s="33" t="s">
        <v>332</v>
      </c>
      <c r="L358" s="33" t="s">
        <v>332</v>
      </c>
      <c r="M358" s="33" t="s">
        <v>332</v>
      </c>
      <c r="N358" s="43"/>
      <c r="O358" s="43">
        <f t="shared" si="78"/>
        <v>0</v>
      </c>
    </row>
    <row r="359" spans="1:15" s="10" customFormat="1" ht="31.5">
      <c r="A359" s="26" t="s">
        <v>542</v>
      </c>
      <c r="B359" s="27" t="s">
        <v>543</v>
      </c>
      <c r="C359" s="23"/>
      <c r="D359" s="23"/>
      <c r="E359" s="21">
        <f>E360+E361+E362</f>
        <v>354749.99</v>
      </c>
      <c r="F359" s="36" t="s">
        <v>332</v>
      </c>
      <c r="G359" s="46"/>
      <c r="H359" s="45"/>
      <c r="I359" s="46"/>
      <c r="J359" s="46"/>
      <c r="K359" s="46"/>
      <c r="L359" s="46"/>
      <c r="M359" s="21">
        <f>M360+M361+M362</f>
        <v>111552.54</v>
      </c>
      <c r="N359" s="43"/>
      <c r="O359" s="44">
        <f t="shared" si="78"/>
        <v>31.44539623524725</v>
      </c>
    </row>
    <row r="360" spans="1:15" s="10" customFormat="1" ht="31.5">
      <c r="A360" s="18" t="s">
        <v>544</v>
      </c>
      <c r="B360" s="19" t="s">
        <v>545</v>
      </c>
      <c r="C360" s="23"/>
      <c r="D360" s="23"/>
      <c r="E360" s="23">
        <v>955.54</v>
      </c>
      <c r="F360" s="33" t="s">
        <v>332</v>
      </c>
      <c r="G360" s="46"/>
      <c r="H360" s="45"/>
      <c r="I360" s="46"/>
      <c r="J360" s="46"/>
      <c r="K360" s="46"/>
      <c r="L360" s="46"/>
      <c r="M360" s="23">
        <v>79300.7</v>
      </c>
      <c r="N360" s="43"/>
      <c r="O360" s="43">
        <f t="shared" si="78"/>
        <v>8299.045565858049</v>
      </c>
    </row>
    <row r="361" spans="1:15" s="10" customFormat="1" ht="31.5">
      <c r="A361" s="18" t="s">
        <v>548</v>
      </c>
      <c r="B361" s="19" t="s">
        <v>549</v>
      </c>
      <c r="C361" s="23"/>
      <c r="D361" s="23"/>
      <c r="E361" s="23">
        <v>353544.45</v>
      </c>
      <c r="F361" s="33" t="s">
        <v>332</v>
      </c>
      <c r="G361" s="46"/>
      <c r="H361" s="45"/>
      <c r="I361" s="46"/>
      <c r="J361" s="46"/>
      <c r="K361" s="46"/>
      <c r="L361" s="46"/>
      <c r="M361" s="23">
        <v>9699.4</v>
      </c>
      <c r="N361" s="43"/>
      <c r="O361" s="43">
        <f t="shared" si="78"/>
        <v>2.7434739818430183</v>
      </c>
    </row>
    <row r="362" spans="1:15" s="10" customFormat="1" ht="31.5">
      <c r="A362" s="18" t="s">
        <v>546</v>
      </c>
      <c r="B362" s="19" t="s">
        <v>547</v>
      </c>
      <c r="C362" s="23"/>
      <c r="D362" s="23"/>
      <c r="E362" s="23">
        <v>250</v>
      </c>
      <c r="F362" s="33" t="s">
        <v>332</v>
      </c>
      <c r="G362" s="46"/>
      <c r="H362" s="45"/>
      <c r="I362" s="46"/>
      <c r="J362" s="46"/>
      <c r="K362" s="46"/>
      <c r="L362" s="46"/>
      <c r="M362" s="23">
        <v>22552.44</v>
      </c>
      <c r="N362" s="43"/>
      <c r="O362" s="43">
        <f t="shared" si="78"/>
        <v>9020.975999999999</v>
      </c>
    </row>
    <row r="363" spans="1:15" ht="47.25">
      <c r="A363" s="26" t="s">
        <v>281</v>
      </c>
      <c r="B363" s="27" t="s">
        <v>608</v>
      </c>
      <c r="C363" s="21">
        <f>C364</f>
        <v>0</v>
      </c>
      <c r="D363" s="21">
        <f>D364</f>
        <v>-46498445.48</v>
      </c>
      <c r="E363" s="21">
        <f>E364</f>
        <v>-28380717.94</v>
      </c>
      <c r="F363" s="21">
        <f>F364</f>
        <v>-46498445.48</v>
      </c>
      <c r="G363" s="45">
        <f>G364</f>
        <v>0</v>
      </c>
      <c r="H363" s="45">
        <f>I363-G363</f>
        <v>0</v>
      </c>
      <c r="I363" s="45">
        <f>I364</f>
        <v>0</v>
      </c>
      <c r="J363" s="45">
        <f>J364</f>
        <v>0</v>
      </c>
      <c r="K363" s="45">
        <f>L363-J363</f>
        <v>0</v>
      </c>
      <c r="L363" s="45">
        <f>L364</f>
        <v>0</v>
      </c>
      <c r="M363" s="21">
        <f>M364</f>
        <v>-60879033.06</v>
      </c>
      <c r="N363" s="44">
        <f>M363/F363*100</f>
        <v>130.9270287028959</v>
      </c>
      <c r="O363" s="44">
        <f t="shared" si="78"/>
        <v>214.5084320583611</v>
      </c>
    </row>
    <row r="364" spans="1:15" ht="33" customHeight="1">
      <c r="A364" s="18" t="s">
        <v>282</v>
      </c>
      <c r="B364" s="19" t="s">
        <v>283</v>
      </c>
      <c r="C364" s="23"/>
      <c r="D364" s="23">
        <f>F364-C364</f>
        <v>-46498445.48</v>
      </c>
      <c r="E364" s="23">
        <v>-28380717.94</v>
      </c>
      <c r="F364" s="23">
        <v>-46498445.48</v>
      </c>
      <c r="G364" s="46"/>
      <c r="H364" s="45">
        <f>I364-G364</f>
        <v>0</v>
      </c>
      <c r="I364" s="46"/>
      <c r="J364" s="46"/>
      <c r="K364" s="46">
        <f>L364-J364</f>
        <v>0</v>
      </c>
      <c r="L364" s="46"/>
      <c r="M364" s="23">
        <v>-60879033.06</v>
      </c>
      <c r="N364" s="43">
        <f>M364/F364*100</f>
        <v>130.9270287028959</v>
      </c>
      <c r="O364" s="43">
        <f t="shared" si="78"/>
        <v>214.5084320583611</v>
      </c>
    </row>
    <row r="365" spans="1:15" ht="22.5" customHeight="1">
      <c r="A365" s="66" t="s">
        <v>219</v>
      </c>
      <c r="B365" s="66"/>
      <c r="C365" s="21" t="e">
        <f>C7+C191</f>
        <v>#REF!</v>
      </c>
      <c r="D365" s="21" t="e">
        <f>F365-C365</f>
        <v>#REF!</v>
      </c>
      <c r="E365" s="21">
        <f aca="true" t="shared" si="85" ref="E365:M365">E7+E191</f>
        <v>32544517306.84</v>
      </c>
      <c r="F365" s="21">
        <f t="shared" si="85"/>
        <v>50337815687.76</v>
      </c>
      <c r="G365" s="28">
        <f t="shared" si="85"/>
        <v>22240162131.760002</v>
      </c>
      <c r="H365" s="28">
        <f t="shared" si="85"/>
        <v>-400000000</v>
      </c>
      <c r="I365" s="28">
        <f t="shared" si="85"/>
        <v>21840162131.760002</v>
      </c>
      <c r="J365" s="28">
        <f t="shared" si="85"/>
        <v>22971708087.08</v>
      </c>
      <c r="K365" s="28">
        <f t="shared" si="85"/>
        <v>-400000000</v>
      </c>
      <c r="L365" s="28">
        <f t="shared" si="85"/>
        <v>22571708087.08</v>
      </c>
      <c r="M365" s="21">
        <f t="shared" si="85"/>
        <v>38045383784.31</v>
      </c>
      <c r="N365" s="44">
        <f>M365/F365*100</f>
        <v>75.58012453361381</v>
      </c>
      <c r="O365" s="44">
        <f t="shared" si="78"/>
        <v>116.90259045972655</v>
      </c>
    </row>
    <row r="366" spans="2:12" ht="18.75">
      <c r="B366" s="16"/>
      <c r="C366" s="17"/>
      <c r="D366" s="17"/>
      <c r="E366" s="17"/>
      <c r="F366" s="17"/>
      <c r="G366" s="6"/>
      <c r="H366" s="6"/>
      <c r="I366" s="6"/>
      <c r="J366" s="6"/>
      <c r="K366" s="6"/>
      <c r="L366" s="6"/>
    </row>
  </sheetData>
  <sheetProtection/>
  <autoFilter ref="A6:L365"/>
  <mergeCells count="18">
    <mergeCell ref="A365:B365"/>
    <mergeCell ref="G3:G5"/>
    <mergeCell ref="L3:L5"/>
    <mergeCell ref="M3:M5"/>
    <mergeCell ref="N3:N5"/>
    <mergeCell ref="C3:C5"/>
    <mergeCell ref="A3:A5"/>
    <mergeCell ref="B3:B5"/>
    <mergeCell ref="D3:D5"/>
    <mergeCell ref="F3:F5"/>
    <mergeCell ref="O3:O5"/>
    <mergeCell ref="E3:E5"/>
    <mergeCell ref="A1:O1"/>
    <mergeCell ref="N2:O2"/>
    <mergeCell ref="I3:I5"/>
    <mergeCell ref="J3:J5"/>
    <mergeCell ref="K3:K5"/>
    <mergeCell ref="H3:H5"/>
  </mergeCells>
  <printOptions/>
  <pageMargins left="0.35433070866141736" right="0.35433070866141736" top="0.5118110236220472" bottom="0.35433070866141736" header="0.2362204724409449" footer="0.15748031496062992"/>
  <pageSetup fitToHeight="0" horizontalDpi="600" verticalDpi="600" orientation="landscape" paperSize="9" scale="71" r:id="rId3"/>
  <headerFooter>
    <oddHeader>&amp;C&amp;P</oddHead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Варульникова С.</dc:creator>
  <cp:keywords/>
  <dc:description/>
  <cp:lastModifiedBy>Частий</cp:lastModifiedBy>
  <cp:lastPrinted>2016-10-24T12:50:10Z</cp:lastPrinted>
  <dcterms:created xsi:type="dcterms:W3CDTF">2012-04-06T11:02:09Z</dcterms:created>
  <dcterms:modified xsi:type="dcterms:W3CDTF">2016-11-15T09:35:20Z</dcterms:modified>
  <cp:category/>
  <cp:version/>
  <cp:contentType/>
  <cp:contentStatus/>
</cp:coreProperties>
</file>