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15" windowWidth="10005" windowHeight="6525" activeTab="0"/>
  </bookViews>
  <sheets>
    <sheet name="Документ" sheetId="1" r:id="rId1"/>
    <sheet name="Лист1" sheetId="2" r:id="rId2"/>
  </sheets>
  <definedNames>
    <definedName name="_xlnm._FilterDatabase" localSheetId="0" hidden="1">'Документ'!$A$7:$K$350</definedName>
    <definedName name="_xlnm.Print_Titles" localSheetId="0">'Документ'!$4:$7</definedName>
    <definedName name="_xlnm.Print_Area" localSheetId="0">'Документ'!$A$1:$M$350</definedName>
  </definedNames>
  <calcPr fullCalcOnLoad="1"/>
</workbook>
</file>

<file path=xl/comments1.xml><?xml version="1.0" encoding="utf-8"?>
<comments xmlns="http://schemas.openxmlformats.org/spreadsheetml/2006/main">
  <authors>
    <author>Варульникова С.</author>
  </authors>
  <commentList>
    <comment ref="D337" authorId="0">
      <text>
        <r>
          <rPr>
            <b/>
            <sz val="9"/>
            <rFont val="Tahoma"/>
            <family val="2"/>
          </rPr>
          <t>Варульникова С.:</t>
        </r>
        <r>
          <rPr>
            <sz val="9"/>
            <rFont val="Tahoma"/>
            <family val="2"/>
          </rPr>
          <t xml:space="preserve">
программы с/х</t>
        </r>
      </text>
    </comment>
  </commentList>
</comments>
</file>

<file path=xl/sharedStrings.xml><?xml version="1.0" encoding="utf-8"?>
<sst xmlns="http://schemas.openxmlformats.org/spreadsheetml/2006/main" count="774" uniqueCount="697">
  <si>
    <t>Код бюджетной классификации Российской Федерации</t>
  </si>
  <si>
    <t>Наименование доходов</t>
  </si>
  <si>
    <t>1</t>
  </si>
  <si>
    <t>2</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</si>
  <si>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</si>
  <si>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</si>
  <si>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</si>
  <si>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</si>
  <si>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</si>
  <si>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</si>
  <si>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</si>
  <si>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</si>
  <si>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</si>
  <si>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</si>
  <si>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1 03 02100 01 0000 110</t>
  </si>
  <si>
    <t>Акцизы на пиво, производимое на территории Российской Федерации</t>
  </si>
  <si>
    <t>1 03 02110 01 0000 110</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</si>
  <si>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</si>
  <si>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</si>
  <si>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</si>
  <si>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</si>
  <si>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</si>
  <si>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</si>
  <si>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</si>
  <si>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</si>
  <si>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</si>
  <si>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</si>
  <si>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</si>
  <si>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</si>
  <si>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</si>
  <si>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</si>
  <si>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</si>
  <si>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</si>
  <si>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</si>
  <si>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</si>
  <si>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</si>
  <si>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</si>
  <si>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1 08 07142 01 0000 110</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</si>
  <si>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</si>
  <si>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</si>
  <si>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</si>
  <si>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</si>
  <si>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</si>
  <si>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</si>
  <si>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</si>
  <si>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Проценты, полученные от предоставления бюджетных кредитов внутри страны</t>
  </si>
  <si>
    <t>1 11 05020 00 0000 120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</si>
  <si>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</si>
  <si>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</si>
  <si>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1 11 07000 00 0000 120</t>
  </si>
  <si>
    <t>Платежи от государственных и муниципальных унитарных предприятий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</si>
  <si>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</si>
  <si>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</si>
  <si>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</si>
  <si>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</si>
  <si>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</si>
  <si>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</si>
  <si>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1 12 02030 01 0000 120</t>
  </si>
  <si>
    <t>1 12 02010 01 0000 120</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</si>
  <si>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</si>
  <si>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</si>
  <si>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1 12 04000 00 0000 120</t>
  </si>
  <si>
    <t>Плата за использование лесов</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</si>
  <si>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</si>
  <si>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</si>
  <si>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</si>
  <si>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</si>
  <si>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1 13 01500 00 0000 130</t>
  </si>
  <si>
    <t>1 13 01990 00 0000 130</t>
  </si>
  <si>
    <t>Прочие доходы от оказания платных услуг (работ)</t>
  </si>
  <si>
    <t>1 13 02000 00 0000 130</t>
  </si>
  <si>
    <t>1 14 00000 00 0000 000</t>
  </si>
  <si>
    <t>ДОХОДЫ ОТ ПРОДАЖИ МАТЕРИАЛЬНЫХ И НЕМАТЕРИАЛЬНЫХ АКТИВОВ</t>
  </si>
  <si>
    <t>1 14 02020 02 0000 410</t>
  </si>
  <si>
    <t>1 14 02020 02 0000 440</t>
  </si>
  <si>
    <t>1 14 06000 00 0000 430</t>
  </si>
  <si>
    <t>1 15 00000 00 0000 000</t>
  </si>
  <si>
    <t>АДМИНИСТРАТИВНЫЕ ПЛАТЕЖИ И СБОРЫ</t>
  </si>
  <si>
    <t>1 16 00000 00 0000 000</t>
  </si>
  <si>
    <t>ШТРАФЫ, САНКЦИИ, ВОЗМЕЩЕНИЕ УЩЕРБА</t>
  </si>
  <si>
    <t>1 16 26000 01 0000 140</t>
  </si>
  <si>
    <t>Денежные взыскания (штрафы) за нарушение законодательства о рекламе</t>
  </si>
  <si>
    <t>1 16 27000 01 0000 140</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</si>
  <si>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</si>
  <si>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</si>
  <si>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1 16 03000 00 0000 140</t>
  </si>
  <si>
    <t>Денежные взыскания (штрафы) за нарушение законодательства о налогах и сборах</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</si>
  <si>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</si>
  <si>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</si>
  <si>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1 16 30020 01 0000 140</t>
  </si>
  <si>
    <t>Денежные взыскания (штрафы) за нарушение законодательства Российской Федерации о безопасности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</si>
  <si>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</si>
  <si>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</si>
  <si>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1 16 33000 00 0000 140</t>
  </si>
  <si>
    <t>1 16 90000 00 0000 140</t>
  </si>
  <si>
    <t>Прочие поступления от денежных взысканий (штрафов) и иных сумм в возмещение ущерба</t>
  </si>
  <si>
    <t>2 00 00000 00 0000 000</t>
  </si>
  <si>
    <t>БЕЗВОЗМЕЗДНЫЕ ПОСТУПЛЕНИЯ</t>
  </si>
  <si>
    <t>2 02 01000 00 0000 151</t>
  </si>
  <si>
    <t>Дотации бюджетам субъектов Российской Федерации и муниципальных образований</t>
  </si>
  <si>
    <t>2 02 01001 02 0000 151</t>
  </si>
  <si>
    <t>Дотации бюджетам субъектов Российской Федерации на выравнивание бюджетной обеспеченности</t>
  </si>
  <si>
    <t>2 02 01003 02 0000 151</t>
  </si>
  <si>
    <t>Дотации бюджетам субъектов Российской Федерации на поддержку мер по обеспечению сбалансированности бюджетов</t>
  </si>
  <si>
    <t>2 02 02000 00 0000 151</t>
  </si>
  <si>
    <t>2 02 02101 02 0000 151</t>
  </si>
  <si>
    <t>2 02 03000 00 0000 151</t>
  </si>
  <si>
    <t>Субвенции бюджетам субъектов Российской Федерации и муниципальных образований</t>
  </si>
  <si>
    <t>2 02 03020 02 0000 151</t>
  </si>
  <si>
    <t>2 02 03001 02 0000 151</t>
  </si>
  <si>
    <t>Субвенции бюджетам субъектов Российской Федерации на оплату жилищно-коммунальных услуг отдельным категориям граждан</t>
  </si>
  <si>
    <t>2 02 03004 02 0000 151</t>
  </si>
  <si>
    <t>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</si>
  <si>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</si>
  <si>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</si>
  <si>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</si>
  <si>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</si>
  <si>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</si>
  <si>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</si>
  <si>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</si>
  <si>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</si>
  <si>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</si>
  <si>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</si>
  <si>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</si>
  <si>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2 02 03069 02 0000 151</t>
  </si>
  <si>
    <t>2 02 03070 02 0000 151</t>
  </si>
  <si>
    <t>2 02 04000 00 0000 151</t>
  </si>
  <si>
    <t>Иные межбюджетные трансферты</t>
  </si>
  <si>
    <t>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</si>
  <si>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</si>
  <si>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</si>
  <si>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</si>
  <si>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2 02 04017 02 0000 151</t>
  </si>
  <si>
    <t>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</si>
  <si>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</si>
  <si>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</si>
  <si>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</si>
  <si>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Налог на игорный бизнес</t>
  </si>
  <si>
    <t>1 06 05000 02 0000 110</t>
  </si>
  <si>
    <t>1 08 07120 01 0000 110</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</si>
  <si>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</si>
  <si>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</si>
  <si>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2 02 04055 02 0000 151</t>
  </si>
  <si>
    <t>2 02 02173 02 0000 151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</si>
  <si>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</si>
  <si>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</si>
  <si>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рублей</t>
  </si>
  <si>
    <t>Сумма
 на 2015 год</t>
  </si>
  <si>
    <t>Сумма
 на 2016 год</t>
  </si>
  <si>
    <t>Государственная пошлина за государственную регистрацию политических партий и региональных отделений политических партий</t>
  </si>
  <si>
    <t>Акцизы на сидр, пуаре, медовуху, производимые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</si>
  <si>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</si>
  <si>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</si>
  <si>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</si>
  <si>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</si>
  <si>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</si>
  <si>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</si>
  <si>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1 16 25082 02 0000 140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</si>
  <si>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</si>
  <si>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2 02 04062 02 0000 151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</si>
  <si>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</si>
  <si>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1 03 02120 01 0000 110</t>
  </si>
  <si>
    <t>1 03 02230 01 0000 110</t>
  </si>
  <si>
    <t>1 03 02240 01 0000 110</t>
  </si>
  <si>
    <t>1 03 02250 01 0000 110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</si>
  <si>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</si>
  <si>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</si>
  <si>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бюджетной системы Российской Федерации (межбюджетные субсидии)</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</si>
  <si>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</si>
  <si>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осуществление отдельных полномочий в области лесных отношений</t>
  </si>
  <si>
    <t>2 02 03019 02 0000 151</t>
  </si>
  <si>
    <t>Субвенции бюджетам субъектов Российской Федерации на осуществление отдельных полномочий в области водных отношений</t>
  </si>
  <si>
    <t>2 07 00000 00 0000 180</t>
  </si>
  <si>
    <t>Прочие безвозмездные поступления</t>
  </si>
  <si>
    <t>2 07 02030 02 0000 180</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</si>
  <si>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</si>
  <si>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</si>
  <si>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</si>
  <si>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</si>
  <si>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</si>
  <si>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</si>
  <si>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</si>
  <si>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</si>
  <si>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</si>
  <si>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2 02 04061 02 0000 151</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</si>
  <si>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</si>
  <si>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</si>
  <si>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</si>
  <si>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</si>
  <si>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</si>
  <si>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Сумма
 на 2017 год</t>
  </si>
  <si>
    <t>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</si>
  <si>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</si>
  <si>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</si>
  <si>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Безвозмездные поступления от государственных (муниципальных) организаций</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</si>
  <si>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</si>
  <si>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</si>
  <si>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</si>
  <si>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1 08 06000 01 0000 110</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</si>
  <si>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</si>
  <si>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</si>
  <si>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</si>
  <si>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1 08 07100 01 0000 110</t>
  </si>
  <si>
    <t>Государственная пошлина за выдачу и обмен паспорта гражданина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</si>
  <si>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</si>
  <si>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</si>
  <si>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</si>
  <si>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</si>
  <si>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</si>
  <si>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</si>
  <si>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</si>
  <si>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Регулярные платежи за пользование недрами при пользовании недрами на территории Российской Федерации</t>
  </si>
  <si>
    <t>Плата за оказание услуг по присоединению объектов дорожного сервиса к автомобильным дорогам общего пользования</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</si>
  <si>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</si>
  <si>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</si>
  <si>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</si>
  <si>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</si>
  <si>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</si>
  <si>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Прочие безвозмездные поступления в бюджеты субъектов Российской Федерации</t>
  </si>
  <si>
    <t>ВСЕГО:</t>
  </si>
  <si>
    <t>Доходы от компенсации затрат государства</t>
  </si>
  <si>
    <t>2 02 02208 02 0000 151</t>
  </si>
  <si>
    <t>2 02 03122 02 0000 151</t>
  </si>
  <si>
    <t>2 02 03123 02 0000 151</t>
  </si>
  <si>
    <t>2 02 04064 02 0000 151</t>
  </si>
  <si>
    <t>2 02 04066 02 0000 151</t>
  </si>
  <si>
    <t>2 02 02176 02 0000 151</t>
  </si>
  <si>
    <t>2 02 02174 02 0000 151</t>
  </si>
  <si>
    <t>2 02 02177 02 0000 151</t>
  </si>
  <si>
    <t>2 02 02184 02 0000 151</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</si>
  <si>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</si>
  <si>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</si>
  <si>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 пожарной безопасности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</si>
  <si>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</si>
  <si>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</si>
  <si>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2 02 02185 02 0000 151</t>
  </si>
  <si>
    <t>2 02 02193 02 0000 151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</si>
  <si>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</si>
  <si>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</si>
  <si>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2 02 03018 02 0000 151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</si>
  <si>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</si>
  <si>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2 02 03998 02 0000 151</t>
  </si>
  <si>
    <t>Единая субвенция бюджетам субъектов Российской Федерации</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</si>
  <si>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</si>
  <si>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2 03 00000 00 0000 000</t>
  </si>
  <si>
    <t>2 02 00000 00 0000 000</t>
  </si>
  <si>
    <t>Безвозмездные поступления от других бюджетов бюджетной системы Российской Федерации</t>
  </si>
  <si>
    <t>Изменения
март
2015</t>
  </si>
  <si>
    <t>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</si>
  <si>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</si>
  <si>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2 02 02051 02 0000 151</t>
  </si>
  <si>
    <t>Субсидии бюджетам субъектов Российской Федерации на реализацию федеральных целевых программ</t>
  </si>
  <si>
    <t xml:space="preserve">
Субсидии бюджетам субъектов Российской Федерации на модернизацию региональных систем дошкольного образования
</t>
  </si>
  <si>
    <t>2 02 02204 02 0000 151</t>
  </si>
  <si>
    <t xml:space="preserve">
Субсидии бюджетам субъектов Российской Федерации на поощрение лучших учителей
</t>
  </si>
  <si>
    <t>2 02 02067 02 0000 151</t>
  </si>
  <si>
    <t>2 02 03067 02 0000 151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</si>
  <si>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</si>
  <si>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</si>
  <si>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</si>
  <si>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2 02 03066 02 0000 151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</si>
  <si>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</si>
  <si>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</si>
  <si>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</si>
  <si>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</si>
  <si>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</si>
  <si>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t>
  </si>
  <si>
    <t>2 02 02190 02 0000 151</t>
  </si>
  <si>
    <t xml:space="preserve">2 02 02181 02 0000 151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</si>
  <si>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</si>
  <si>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2 18 00000 00 0000 000</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</si>
  <si>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</si>
  <si>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</si>
  <si>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</si>
  <si>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</si>
  <si>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</si>
  <si>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</si>
  <si>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</si>
  <si>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</si>
  <si>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</si>
  <si>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</si>
  <si>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2 19 00000 00 0000 000</t>
  </si>
  <si>
    <t>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</si>
  <si>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</si>
  <si>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Межбюджетные трансферты, передаваемые бюджетам субъектов Российской Федерации на единовременные компенсационные выплаты медицинским работникам
</t>
  </si>
  <si>
    <t>2 02 04043 02 0000 151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</si>
  <si>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</si>
  <si>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2 02 02182 02 0000 151
</t>
  </si>
  <si>
    <t>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</si>
  <si>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</si>
  <si>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</si>
  <si>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</si>
  <si>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</si>
  <si>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</si>
  <si>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</si>
  <si>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</si>
  <si>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
</t>
  </si>
  <si>
    <t>2 02 02212 02 0000 151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</si>
  <si>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</si>
  <si>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2 02 02172 02 0000 151</t>
  </si>
  <si>
    <t>2 02 04091 02 0000 151</t>
  </si>
  <si>
    <t>Межбюджетные трансферты, передаваемые бюджетам субъектов Российской Федерации на финансовое обеспечение дорожной деятельности</t>
  </si>
  <si>
    <t>(рублей)</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</si>
  <si>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</si>
  <si>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</si>
  <si>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</si>
  <si>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</si>
  <si>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</si>
  <si>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</si>
  <si>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</si>
  <si>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</si>
  <si>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</si>
  <si>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</si>
  <si>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</si>
  <si>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</si>
  <si>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</si>
  <si>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</si>
  <si>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</si>
  <si>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</si>
  <si>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</si>
  <si>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</si>
  <si>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</si>
  <si>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</si>
  <si>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</si>
  <si>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</si>
  <si>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</si>
  <si>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</si>
  <si>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</si>
  <si>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1 05 03000 01 0000 110</t>
  </si>
  <si>
    <t>Единый сельскохозяйственный налог</t>
  </si>
  <si>
    <t>1 05 03020 01 0000 110</t>
  </si>
  <si>
    <t>Единый сельскохозяйственный налог (за налоговые периоды, истекшие до 1 января 2011 года)</t>
  </si>
  <si>
    <t>0,00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</si>
  <si>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</si>
  <si>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</si>
  <si>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1 06 02010 02 0000 110</t>
  </si>
  <si>
    <t>1 06 02020 02 0000 110</t>
  </si>
  <si>
    <t>1 06 04011 02 0000 110</t>
  </si>
  <si>
    <t>Транспортный налог с организаций</t>
  </si>
  <si>
    <t>1 06 04012 02 0000 110</t>
  </si>
  <si>
    <t>Транспортный налог с физических лиц</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</si>
  <si>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</si>
  <si>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</si>
  <si>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</si>
  <si>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</si>
  <si>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1 07 04010 01 0000 110</t>
  </si>
  <si>
    <t>Сбор за пользование объектами животного мира</t>
  </si>
  <si>
    <t>1 08 07000 01 0000 110</t>
  </si>
  <si>
    <t>Государственная пошлина за государственную регистрацию, а также за совершение прочих юридически значимых действий</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</si>
  <si>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</si>
  <si>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</si>
  <si>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</si>
  <si>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</si>
  <si>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</si>
  <si>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</si>
  <si>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</si>
  <si>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</si>
  <si>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1 09 00000 00 0000 000</t>
  </si>
  <si>
    <t>ЗАДОЛЖЕННОСТЬ И ПЕРЕРАСЧЕТЫ ПО ОТМЕНЕННЫМ НАЛОГАМ, СБОРАМ И ИНЫМ ОБЯЗАТЕЛЬНЫМ ПЛАТЕЖАМ</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</si>
  <si>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</si>
  <si>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</si>
  <si>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</si>
  <si>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</si>
  <si>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</si>
  <si>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</si>
  <si>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</si>
  <si>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муниципальных районов</t>
  </si>
  <si>
    <t>1 09 03023 01 0000 110</t>
  </si>
  <si>
    <t>Платежи за добычу подземных вод</t>
  </si>
  <si>
    <t>1 09 03080 00 0000 110</t>
  </si>
  <si>
    <t>Отчисления на воспроизводство минерально-сырьевой базы</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</si>
  <si>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</si>
  <si>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</si>
  <si>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1 09 04000 00 0000 110</t>
  </si>
  <si>
    <t>Налоги на имущество</t>
  </si>
  <si>
    <t>1 09 04010 02 0000 110</t>
  </si>
  <si>
    <t>Налог на имущество предприятий</t>
  </si>
  <si>
    <t>1 09 04030 01 0000 110</t>
  </si>
  <si>
    <t>Налог на пользователей автомобильных дорог</t>
  </si>
  <si>
    <t>1 09 06000 02 0000 110</t>
  </si>
  <si>
    <t>Прочие налоги и сборы (по отмененным налогам и сборам субъектов Российской Федерации)</t>
  </si>
  <si>
    <t>1 09 06010 02 0000 110</t>
  </si>
  <si>
    <t>Налог с продаж</t>
  </si>
  <si>
    <t>1 09 11000 02 0000 110</t>
  </si>
  <si>
    <t>Налог, взимаемый в виде стоимости патента в связи с применением упрощенной системы налогообложения</t>
  </si>
  <si>
    <t>1 09 11010 02 0000 110</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</si>
  <si>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</si>
  <si>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</si>
  <si>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</si>
  <si>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</si>
  <si>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</si>
  <si>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</si>
  <si>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</si>
  <si>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</si>
  <si>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</si>
  <si>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</si>
  <si>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</si>
  <si>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</si>
  <si>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</si>
  <si>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</si>
  <si>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</si>
  <si>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</si>
  <si>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</si>
  <si>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</si>
  <si>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</si>
  <si>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</si>
  <si>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</si>
  <si>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</si>
  <si>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</si>
  <si>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</si>
  <si>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</si>
  <si>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</si>
  <si>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</si>
  <si>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</si>
  <si>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1 12 02000 00 0000 120</t>
  </si>
  <si>
    <t>Платежи при пользовании недрами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</si>
  <si>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</si>
  <si>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</si>
  <si>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</si>
  <si>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</si>
  <si>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1 12 04010 00 0000 120</t>
  </si>
  <si>
    <t>Плата за использование лесов, расположенных на землях лесного фонда</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</si>
  <si>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</si>
  <si>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</si>
  <si>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</si>
  <si>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</si>
  <si>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</si>
  <si>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</si>
  <si>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113 01400 01 0000 130</t>
  </si>
  <si>
    <t>Плата за предоставление сведений, документов, содержащихся в государственных реестрах (регистрах)</t>
  </si>
  <si>
    <t>113 01410 01 0000 130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</si>
  <si>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</si>
  <si>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</si>
  <si>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</si>
  <si>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1 13 01992 02 0000 130</t>
  </si>
  <si>
    <t>Прочие доходы от оказания платных услуг (работ) получателями средств бюджетов субъектов Российской Федерации</t>
  </si>
  <si>
    <t>1 13 02990 00 0000 130</t>
  </si>
  <si>
    <t>Прочие доходы от компенсации затрат государства</t>
  </si>
  <si>
    <t>1 13 02992 02 0000 130</t>
  </si>
  <si>
    <t>Прочие доходы от компенсации затрат бюджетов субъектов Российской Федерации</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</si>
  <si>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</si>
  <si>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</si>
  <si>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1 14 02023 02 0000 410
</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</si>
  <si>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</si>
  <si>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</si>
  <si>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</si>
  <si>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</si>
  <si>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</si>
  <si>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</si>
  <si>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</si>
  <si>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1 15 02000 00 0000 140</t>
  </si>
  <si>
    <t>Платежи, взимаемые государственными и муниципальными органами (организациями) за выполнение определенных функций</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</si>
  <si>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</si>
  <si>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</si>
  <si>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</si>
  <si>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</si>
  <si>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</si>
  <si>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</si>
  <si>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</si>
  <si>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</si>
  <si>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1 16 23000 00 0000 140</t>
  </si>
  <si>
    <t>Доходы от возмещения ущерба при возникновении страховых случаев</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</si>
  <si>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</si>
  <si>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</si>
  <si>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</si>
  <si>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</si>
  <si>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1 16 30000 01 0000 140</t>
  </si>
  <si>
    <t>Денежные взыскания (штрафы) за правонарушения в области дорожного движения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</si>
  <si>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</si>
  <si>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</si>
  <si>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</si>
  <si>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</si>
  <si>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1 16 37020 02 0000 140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</si>
  <si>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</si>
  <si>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</si>
  <si>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1 17 00000 00 0000 000</t>
  </si>
  <si>
    <t>ПРОЧИЕ НЕНАЛОГОВЫЕ ДОХОДЫ</t>
  </si>
  <si>
    <t>1 17 01000 00 0000 180</t>
  </si>
  <si>
    <t>Невыясненные поступления</t>
  </si>
  <si>
    <t>1 17 01020 02 0000 180</t>
  </si>
  <si>
    <t>Невыясненные поступления, зачисляемые в бюджеты субъектов Российской Федерации</t>
  </si>
  <si>
    <t>1 17 05000 00 0000 180</t>
  </si>
  <si>
    <t>Прочие неналоговые доходы</t>
  </si>
  <si>
    <t>1 17 05020 02 0000 180</t>
  </si>
  <si>
    <t>Прочие неналоговые доходы бюджетов субъектов Российской Федерации</t>
  </si>
  <si>
    <t>2 02 01001 00 0000 151</t>
  </si>
  <si>
    <t>Дотации на выравнивание бюджетной обеспеченности</t>
  </si>
  <si>
    <t>2 02 01003 00 0000 151</t>
  </si>
  <si>
    <t>Дотации бюджетам на поддержку мер по обеспечению сбалансированности бюджетов</t>
  </si>
  <si>
    <t>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</si>
  <si>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</si>
  <si>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2 02 03001 00 0000 151</t>
  </si>
  <si>
    <t>Субвенции бюджетам на оплату жилищно-коммунальных услуг отдельным категориям граждан</t>
  </si>
  <si>
    <t>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</si>
  <si>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</si>
  <si>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</si>
  <si>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</si>
  <si>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</si>
  <si>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</si>
  <si>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2 02 03015 00 0000 151</t>
  </si>
  <si>
    <t>Субвенции бюджетам на осуществление первичного воинского учета на территориях, где отсутствуют военные комиссариаты</t>
  </si>
  <si>
    <t xml:space="preserve">2 02 03018 00 0000 151
</t>
  </si>
  <si>
    <t>Субвенции бюджетам на осуществление отдельных полномочий в области лесных отношений</t>
  </si>
  <si>
    <t>2 02 03019 00 0000 151</t>
  </si>
  <si>
    <t>Субвенции бюджетам на осуществление отдельных полномочий в области водных отношений</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</si>
  <si>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</si>
  <si>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</si>
  <si>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2 02 03025 00 0000 151</t>
  </si>
  <si>
    <t>Субвенции бюджетам на реализацию полномочий Российской Федерации по осуществлению социальных выплат безработным гражданам</t>
  </si>
  <si>
    <t>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</si>
  <si>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</si>
  <si>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2 02 03068 00 0000 151
</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</si>
  <si>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</si>
  <si>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2 02 03069 00 0000 151</t>
  </si>
  <si>
    <t>2 02 03070 00 0000 151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</si>
  <si>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</si>
  <si>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2 02 03122 00 0000 151 </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</si>
  <si>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</si>
  <si>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</si>
  <si>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</si>
  <si>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2 02 04001 00 0000 151</t>
  </si>
  <si>
    <t>Межбюджетные трансферты, передаваемые бюджетам на содержание депутатов Государственной Думы и их помощников</t>
  </si>
  <si>
    <t>2 02 04002 00 0000 151</t>
  </si>
  <si>
    <t>Межбюджетные трансферты, передаваемые бюджетам на содержание членов Совета Федерации и их помощников</t>
  </si>
  <si>
    <t>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</si>
  <si>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</si>
  <si>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</si>
  <si>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</si>
  <si>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2 02 04042 00 0000 151
</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</si>
  <si>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</si>
  <si>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</si>
  <si>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</si>
  <si>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</si>
  <si>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</si>
  <si>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2 02 04066 00 0000 151 </t>
  </si>
  <si>
    <t>Межбюджетные трансферты бюджетам на реализацию мероприятий по профилактике ВИЧ-инфекции и гепатитов B и C</t>
  </si>
  <si>
    <t>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</si>
  <si>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</si>
  <si>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2 03 02000 02 0000 180</t>
  </si>
  <si>
    <t>Безвозмездные поступления от государственных (муниципальных) организаций в бюджеты субъектов Российской Федерации</t>
  </si>
  <si>
    <t xml:space="preserve">2 07 02000 02 0000 180
</t>
  </si>
  <si>
    <t xml:space="preserve">Прочие безвозмездные поступления в бюджеты субъектов Российской Федерации
</t>
  </si>
  <si>
    <t>2 18 00000 00 0000 180</t>
  </si>
  <si>
    <t>Доходы бюджетов бюджетной системы Российской Федерации от возврата организациями остатков субсидий прошлых лет</t>
  </si>
  <si>
    <t>2 18 02010 02 0000 180</t>
  </si>
  <si>
    <t>Доходы бюджетов субъектов Российской Федерации от возврата бюджетными учреждениями остатков субсидий прошлых лет</t>
  </si>
  <si>
    <t>2 18 02030 02 0000 180</t>
  </si>
  <si>
    <t>Доходы бюджетов субъектов Российской Федерации от возврата иными организациями остатков субсидий прошлых лет</t>
  </si>
  <si>
    <t>2 18 02020 02 0000 180</t>
  </si>
  <si>
    <t>Доходы бюджетов субъектов Российской Федерации от возврата автономными учреждениями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</si>
  <si>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</si>
  <si>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1 08 07260 01 0000 110</t>
  </si>
  <si>
    <t xml:space="preserve">Государственная пошлина за выдачу разрешения на выброс вредных (загрязняющих) веществ в атмосферный воздух </t>
  </si>
  <si>
    <t>1 16 25000 00 0000 140</t>
  </si>
  <si>
    <t>1 16 25080 00 0000 140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</si>
  <si>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</si>
  <si>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Денежные взыскания (штрафы) за нарушение водного законодательства </t>
  </si>
  <si>
    <t>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</si>
  <si>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</si>
  <si>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</si>
  <si>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2 02 02046 02 0000 151</t>
  </si>
  <si>
    <t>2 02 02051 00 0000 151</t>
  </si>
  <si>
    <t>Субсидии бюджетам на реализацию федеральных целевых программ</t>
  </si>
  <si>
    <t>2 02 02077 00 0000 151</t>
  </si>
  <si>
    <t>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</si>
  <si>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</si>
  <si>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софинансирование капитальных вложений в объекты государственной (муниципальной) собственности</t>
  </si>
  <si>
    <t>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</si>
  <si>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</si>
  <si>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</si>
  <si>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</si>
  <si>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2 02 02194 02 0000 151</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</si>
  <si>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</si>
  <si>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2 02 02196 02 0000 151</t>
  </si>
  <si>
    <t xml:space="preserve">
Субсидии бюджетам субъектов Российской Федерации на поддержку начинающих фермеров
</t>
  </si>
  <si>
    <t>2 02 02197 00 0000 151</t>
  </si>
  <si>
    <t>2 02 02197 02 0000 151</t>
  </si>
  <si>
    <t>Субсидии бюджетам субъектов Российской Федерации на развитие семейных животноводческих ферм</t>
  </si>
  <si>
    <t>Субсидии бюджетам на развитие семейных животноводческих ферм</t>
  </si>
  <si>
    <t>2 02 02204 00 0000 151</t>
  </si>
  <si>
    <t xml:space="preserve">
Субсидии бюджетам на модернизацию региональных систем дошкольного образования
</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</si>
  <si>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</si>
  <si>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</si>
  <si>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2 02 02215 02 0000 151</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</si>
  <si>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</si>
  <si>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2 02 02220 00 0000 151</t>
  </si>
  <si>
    <t>2 02 02220 02 0000 151</t>
  </si>
  <si>
    <t xml:space="preserve">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
</t>
  </si>
  <si>
    <t xml:space="preserve">Субсидии бюджетам на реализацию мероприятий по поэтапному внедрению Всероссийского физкультурно-спортивного комплекса "Готов к труду и обороне" (ГТО)
</t>
  </si>
  <si>
    <t>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</si>
  <si>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</si>
  <si>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</si>
  <si>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</si>
  <si>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2 02 04041 00 0000 151</t>
  </si>
  <si>
    <t>2 02 04041 02 0000 151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</si>
  <si>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</si>
  <si>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</si>
  <si>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2 02 04052 00 0000 151</t>
  </si>
  <si>
    <t>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</si>
  <si>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</si>
  <si>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</si>
  <si>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2 02 04053 00 0000 151</t>
  </si>
  <si>
    <t>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</si>
  <si>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</si>
  <si>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</si>
  <si>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2 02 04095 02 0000 151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</si>
  <si>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t>
  </si>
  <si>
    <t>2 03 02060 02 0000 180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</si>
  <si>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</si>
  <si>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ВОЗВРАТ ОСТАТКОВ СУБСИДИЙ, СУБВЕНЦИЙ И ИНЫХ МЕЖБЮДЖЕТНЫХ ТРАНСФЕРТОВ, ИМЕЮЩИХ ЦЕЛЕВОЕ НАЗНАЧЕНИЕ, ПРОШЛЫХ ЛЕТ</t>
  </si>
  <si>
    <t>1 01 01010 00 0000 110</t>
  </si>
  <si>
    <t>Налог на прибыль организаций, зачисляемый в бюджеты бюджетной системы Российской Федерации по соответствующим ставкам</t>
  </si>
  <si>
    <t>1 03 02000 01 0000 110</t>
  </si>
  <si>
    <t>Акцизы по подакцизным товарам (продукции), производимым на территории Российской Федерации</t>
  </si>
  <si>
    <t>1 09 04020 02 0000 110</t>
  </si>
  <si>
    <t>Налог с владельцев транспортных средств и налог на приобретение автотранспортных средств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</si>
  <si>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</si>
  <si>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</si>
  <si>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</si>
  <si>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1 07 04030 01 0000 110</t>
  </si>
  <si>
    <t>Сбор за пользование объектами водных биологических ресурсов (по внутренним водным объектам)</t>
  </si>
  <si>
    <t>1 09 03025 01 0000 110</t>
  </si>
  <si>
    <t>Платежи за добычу других полезных ископаемых</t>
  </si>
  <si>
    <t>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</si>
  <si>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</si>
  <si>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</si>
  <si>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</si>
  <si>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</si>
  <si>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</si>
  <si>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2 02 02249 02 0000 151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</si>
  <si>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</si>
  <si>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2 02 02250 02 0000 151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</si>
  <si>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</si>
  <si>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2 02 02253 02 0000 151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</si>
  <si>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t>
  </si>
  <si>
    <t>2 02 02249 00 0000 151</t>
  </si>
  <si>
    <t>Субсидии бюджетам на возмещение части процентной ставки по краткосрочным кредитам (займам) на развитие молочного скотоводства</t>
  </si>
  <si>
    <t>2 02 02250 00 0000 151</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</si>
  <si>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</si>
  <si>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2 02 02253 00 0000 151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</si>
  <si>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t>
  </si>
  <si>
    <t>2 02 04095 00 0000 151</t>
  </si>
  <si>
    <t>Межбюджетные трансферты, передаваемые бюджетам на реализацию мероприятий региональных программ в сфере дорожного хозяйства по решениям Правительства Российской Федерации</t>
  </si>
  <si>
    <t>2 02 04101 02 0000 151</t>
  </si>
  <si>
    <t xml:space="preserve">Межбюджетные трансферты бюджетам субъектов Российской Федерации в целях улучшения лекарственного обеспечения граждан </t>
  </si>
  <si>
    <t>Процент исполнения к прогнозным параметрам доходов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</si>
  <si>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</si>
  <si>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Платежи за добычу общераспространенных полезных ископаемых, мобилизуемые на территориях городских округов</t>
  </si>
  <si>
    <t>1 09 03021 05 0000 110</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</si>
  <si>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</si>
  <si>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</si>
  <si>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1 12 01050 01 0000 120</t>
  </si>
  <si>
    <t>Плата за иные виды негативного воздействия на окружающую среду</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</si>
  <si>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</si>
  <si>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2 02 02124 02 0000 151</t>
  </si>
  <si>
    <t>Субсидии бюджетам субъектов Российской Федерации на приобретение специализированной лесопожарной техники и оборудования</t>
  </si>
  <si>
    <t>2 02 02245 00 0000 151</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</si>
  <si>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</si>
  <si>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2 02 02245 02 0000 151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</si>
  <si>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</si>
  <si>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2 02 02258 00 0000 151</t>
  </si>
  <si>
    <t>2 02 02258 02 0000 151</t>
  </si>
  <si>
    <t>2 02 03077 00 0000 151</t>
  </si>
  <si>
    <t>Субвенции бюджетам на обеспечение жильем граждан, уволенных с военной службы (службы), и приравненных к ним лиц</t>
  </si>
  <si>
    <t>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</si>
  <si>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</si>
  <si>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2 02 03121 00 0000 151</t>
  </si>
  <si>
    <t>Субвенции бюджетам на проведение Всероссийской сельскохозяйственной переписи в 2016 году</t>
  </si>
  <si>
    <t>2 02 03121 02 0000 151</t>
  </si>
  <si>
    <t>Субвенции бюджетам субъектов Российской Федерации на проведение Всероссийской сельскохозяйственной переписи в 2016 году</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</si>
  <si>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</si>
  <si>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</si>
  <si>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Прогноз доходов                                               на 2016 год</t>
  </si>
  <si>
    <t>Кассовое исполнение                             за 1 полугодие                   2016 года</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</si>
  <si>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</si>
  <si>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дубоиката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</si>
  <si>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</si>
  <si>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дубоиката указанного документа</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</si>
  <si>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</si>
  <si>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2 02 02207 02 0000 151</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</si>
  <si>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</si>
  <si>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</si>
  <si>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2 02 02240 02 0000 151</t>
  </si>
  <si>
    <t>Субсидии бюджетам субъектов Российской Федерации на реализацию дополнительных мероприятий в сфере занаятости населения, направленных на снижение напряженности на рынке труда субъектов Российской Федерации</t>
  </si>
  <si>
    <t>2 02 02246 02 0000 151</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</si>
  <si>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</si>
  <si>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2 02 02246 00 0000 151</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</si>
  <si>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</si>
  <si>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2 02 02248 02 0000 151</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</si>
  <si>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</si>
  <si>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2 02 02248 00 0000 151</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</si>
  <si>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</si>
  <si>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</si>
  <si>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</si>
  <si>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</si>
  <si>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Доходы областного бюджета за 1 полугодие 2016 года</t>
  </si>
  <si>
    <t>Приложение 1 
к постановлению 
Правительства Брянской области
от 1 августа 2016 г. № 403-п</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</si>
</sst>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0">
    <font>
      <sz val="11"/>
      <color theme="1"/>
      <name val="Calibri"/>
      <family val="2"/>
    </font>
    <font>
      <sz val="11"/>
      <color indexed="8"/>
      <name val="Calibri"/>
      <family val="2"/>
    </font>
    <font>
      <sz val="14"/>
      <name val="Times New Roman"/>
      <family val="1"/>
    </font>
    <font>
      <sz val="9"/>
      <name val="Tahoma"/>
      <family val="2"/>
    </font>
    <font>
      <b/>
      <sz val="9"/>
      <name val="Tahoma"/>
      <family val="2"/>
    </font>
    <font>
      <sz val="12"/>
      <name val="Times New Roman"/>
      <family val="1"/>
    </font>
    <font>
      <b/>
      <sz val="1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70">
    <xf numFmtId="0" fontId="0" fillId="0" borderId="0" xfId="0" applyFont="1" applyAlignment="1">
      <alignment/>
    </xf>
    <xf numFmtId="0" fontId="2" fillId="33" borderId="10" xfId="0" applyFont="1" applyFill="1" applyBorder="1" applyAlignment="1">
      <alignment horizontal="center" vertical="center" shrinkToFit="1"/>
    </xf>
    <xf numFmtId="4" fontId="2" fillId="33" borderId="0" xfId="0" applyNumberFormat="1" applyFont="1" applyFill="1" applyAlignment="1">
      <alignment vertical="center"/>
    </xf>
    <xf numFmtId="0" fontId="2" fillId="33" borderId="0" xfId="0" applyFont="1" applyFill="1" applyAlignment="1">
      <alignment vertical="center"/>
    </xf>
    <xf numFmtId="4" fontId="2" fillId="33" borderId="0" xfId="0" applyNumberFormat="1" applyFont="1" applyFill="1" applyAlignment="1">
      <alignment horizontal="right" vertical="center"/>
    </xf>
    <xf numFmtId="4" fontId="2" fillId="33" borderId="10" xfId="0" applyNumberFormat="1" applyFont="1" applyFill="1" applyBorder="1" applyAlignment="1">
      <alignment horizontal="right" vertical="center" shrinkToFit="1"/>
    </xf>
    <xf numFmtId="4" fontId="2" fillId="33" borderId="0" xfId="0" applyNumberFormat="1" applyFont="1" applyFill="1" applyAlignment="1">
      <alignment vertical="center" wrapText="1"/>
    </xf>
    <xf numFmtId="0" fontId="2" fillId="33" borderId="0" xfId="0" applyNumberFormat="1" applyFont="1" applyFill="1" applyAlignment="1">
      <alignment vertical="center"/>
    </xf>
    <xf numFmtId="0" fontId="2" fillId="33" borderId="0" xfId="0" applyFont="1" applyFill="1" applyAlignment="1">
      <alignment vertical="center"/>
    </xf>
    <xf numFmtId="4" fontId="47" fillId="33" borderId="0" xfId="0" applyNumberFormat="1"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4" fontId="2" fillId="0" borderId="0" xfId="0" applyNumberFormat="1" applyFont="1" applyFill="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shrinkToFit="1"/>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5" fillId="33" borderId="0" xfId="0" applyFont="1" applyFill="1" applyAlignment="1">
      <alignment horizontal="right" vertical="center"/>
    </xf>
    <xf numFmtId="0" fontId="5" fillId="0" borderId="10" xfId="0" applyFont="1" applyFill="1" applyBorder="1" applyAlignment="1">
      <alignment horizontal="center" vertical="top" shrinkToFit="1"/>
    </xf>
    <xf numFmtId="0" fontId="5" fillId="0" borderId="10" xfId="0" applyFont="1" applyFill="1" applyBorder="1" applyAlignment="1">
      <alignment horizontal="left" vertical="top" wrapText="1"/>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shrinkToFit="1"/>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shrinkToFit="1"/>
    </xf>
    <xf numFmtId="0" fontId="5"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top" shrinkToFit="1"/>
    </xf>
    <xf numFmtId="0" fontId="7" fillId="0" borderId="10" xfId="0" applyFont="1" applyFill="1" applyBorder="1" applyAlignment="1">
      <alignment horizontal="left" vertical="top" wrapText="1"/>
    </xf>
    <xf numFmtId="4" fontId="7" fillId="34" borderId="10" xfId="0" applyNumberFormat="1" applyFont="1" applyFill="1" applyBorder="1" applyAlignment="1">
      <alignment horizontal="right" vertical="center" shrinkToFit="1"/>
    </xf>
    <xf numFmtId="0" fontId="48" fillId="0" borderId="10" xfId="0" applyFont="1" applyFill="1" applyBorder="1" applyAlignment="1">
      <alignment vertical="top" wrapText="1"/>
    </xf>
    <xf numFmtId="0" fontId="48" fillId="0" borderId="12" xfId="0" applyFont="1" applyFill="1" applyBorder="1" applyAlignment="1">
      <alignment vertical="top" wrapText="1"/>
    </xf>
    <xf numFmtId="0" fontId="48" fillId="0" borderId="10" xfId="0" applyFont="1" applyFill="1" applyBorder="1" applyAlignment="1">
      <alignment wrapText="1"/>
    </xf>
    <xf numFmtId="0" fontId="48" fillId="0" borderId="10" xfId="0" applyFont="1" applyFill="1" applyBorder="1" applyAlignment="1">
      <alignment horizontal="justify" vertical="center" wrapText="1"/>
    </xf>
    <xf numFmtId="49" fontId="5" fillId="0" borderId="10" xfId="0" applyNumberFormat="1" applyFont="1" applyFill="1" applyBorder="1" applyAlignment="1">
      <alignment horizontal="right" vertical="center" shrinkToFit="1"/>
    </xf>
    <xf numFmtId="0" fontId="5" fillId="33" borderId="10" xfId="0" applyFont="1" applyFill="1" applyBorder="1" applyAlignment="1">
      <alignment horizontal="center" vertical="top" shrinkToFit="1"/>
    </xf>
    <xf numFmtId="0" fontId="5" fillId="33" borderId="10" xfId="0" applyFont="1" applyFill="1" applyBorder="1" applyAlignment="1">
      <alignment horizontal="left" vertical="top" wrapText="1"/>
    </xf>
    <xf numFmtId="49" fontId="7" fillId="0" borderId="10" xfId="0" applyNumberFormat="1" applyFont="1" applyFill="1" applyBorder="1" applyAlignment="1">
      <alignment horizontal="right" vertical="center" shrinkToFit="1"/>
    </xf>
    <xf numFmtId="0" fontId="7" fillId="33" borderId="10" xfId="0" applyFont="1" applyFill="1" applyBorder="1" applyAlignment="1">
      <alignment horizontal="center" vertical="top" shrinkToFit="1"/>
    </xf>
    <xf numFmtId="0" fontId="7" fillId="33" borderId="10" xfId="0" applyFont="1" applyFill="1" applyBorder="1" applyAlignment="1">
      <alignment horizontal="left" vertical="top" wrapText="1"/>
    </xf>
    <xf numFmtId="0" fontId="7"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wrapText="1" shrinkToFit="1"/>
    </xf>
    <xf numFmtId="0" fontId="7" fillId="0" borderId="10" xfId="0" applyNumberFormat="1" applyFont="1" applyFill="1" applyBorder="1" applyAlignment="1" quotePrefix="1">
      <alignment horizontal="center" vertical="top" wrapText="1" shrinkToFit="1"/>
    </xf>
    <xf numFmtId="176" fontId="5" fillId="33" borderId="10" xfId="0" applyNumberFormat="1" applyFont="1" applyFill="1" applyBorder="1" applyAlignment="1">
      <alignment horizontal="right" vertical="center" shrinkToFit="1"/>
    </xf>
    <xf numFmtId="176" fontId="7" fillId="33" borderId="10" xfId="0" applyNumberFormat="1" applyFont="1" applyFill="1" applyBorder="1" applyAlignment="1">
      <alignment horizontal="right" vertical="center" shrinkToFit="1"/>
    </xf>
    <xf numFmtId="4" fontId="7"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top" wrapText="1"/>
    </xf>
    <xf numFmtId="4" fontId="5" fillId="0" borderId="0" xfId="0" applyNumberFormat="1"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49" fontId="5" fillId="33" borderId="13" xfId="0" applyNumberFormat="1" applyFont="1" applyFill="1" applyBorder="1" applyAlignment="1">
      <alignment horizontal="center" vertical="center" wrapText="1" shrinkToFit="1"/>
    </xf>
    <xf numFmtId="49" fontId="5" fillId="33" borderId="14"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0" fontId="5" fillId="0" borderId="0" xfId="0" applyFont="1" applyFill="1" applyAlignment="1">
      <alignment horizontal="left" vertical="center" wrapText="1"/>
    </xf>
    <xf numFmtId="0" fontId="6" fillId="33" borderId="0" xfId="0" applyFont="1" applyFill="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2" xfId="0" applyNumberFormat="1" applyFont="1" applyFill="1" applyBorder="1" applyAlignment="1">
      <alignment horizontal="center" vertical="center" wrapText="1" shrinkToFit="1"/>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1"/>
  <sheetViews>
    <sheetView showGridLines="0" showZeros="0" tabSelected="1" view="pageBreakPreview" zoomScale="85" zoomScaleNormal="85" zoomScaleSheetLayoutView="85" zoomScalePageLayoutView="0" workbookViewId="0" topLeftCell="A1">
      <selection activeCell="A2" sqref="A2:M2"/>
    </sheetView>
  </sheetViews>
  <sheetFormatPr defaultColWidth="9.140625" defaultRowHeight="15"/>
  <cols>
    <col min="1" max="1" width="25.28125" style="11" customWidth="1"/>
    <col min="2" max="2" width="84.57421875" style="11" customWidth="1"/>
    <col min="3" max="4" width="20.140625" style="12" hidden="1" customWidth="1"/>
    <col min="5" max="5" width="19.421875" style="12" customWidth="1"/>
    <col min="6" max="6" width="20.57421875" style="2" hidden="1" customWidth="1"/>
    <col min="7" max="7" width="25.421875" style="2" hidden="1" customWidth="1"/>
    <col min="8" max="8" width="24.140625" style="2" hidden="1" customWidth="1"/>
    <col min="9" max="9" width="21.00390625" style="2" hidden="1" customWidth="1"/>
    <col min="10" max="10" width="24.140625" style="2" hidden="1" customWidth="1"/>
    <col min="11" max="11" width="21.00390625" style="2" hidden="1" customWidth="1"/>
    <col min="12" max="12" width="19.57421875" style="3" customWidth="1"/>
    <col min="13" max="13" width="14.28125" style="3" customWidth="1"/>
    <col min="14" max="14" width="30.57421875" style="3" customWidth="1"/>
    <col min="15" max="15" width="20.8515625" style="3" customWidth="1"/>
    <col min="16" max="16384" width="9.140625" style="3" customWidth="1"/>
  </cols>
  <sheetData>
    <row r="1" spans="1:13" s="10" customFormat="1" ht="73.5" customHeight="1">
      <c r="A1" s="11"/>
      <c r="B1" s="11"/>
      <c r="C1" s="12"/>
      <c r="D1" s="12"/>
      <c r="E1" s="58" t="s">
        <v>696</v>
      </c>
      <c r="F1" s="58"/>
      <c r="G1" s="58"/>
      <c r="H1" s="58"/>
      <c r="I1" s="58"/>
      <c r="J1" s="58"/>
      <c r="K1" s="58"/>
      <c r="L1" s="58"/>
      <c r="M1" s="58"/>
    </row>
    <row r="2" spans="1:13" ht="20.25" customHeight="1">
      <c r="A2" s="59" t="s">
        <v>695</v>
      </c>
      <c r="B2" s="59"/>
      <c r="C2" s="59"/>
      <c r="D2" s="59"/>
      <c r="E2" s="59"/>
      <c r="F2" s="59"/>
      <c r="G2" s="59"/>
      <c r="H2" s="59"/>
      <c r="I2" s="59"/>
      <c r="J2" s="59"/>
      <c r="K2" s="59"/>
      <c r="L2" s="59"/>
      <c r="M2" s="59"/>
    </row>
    <row r="3" spans="3:13" ht="18.75">
      <c r="C3" s="13"/>
      <c r="D3" s="14"/>
      <c r="E3" s="14"/>
      <c r="F3" s="4"/>
      <c r="G3" s="4"/>
      <c r="H3" s="4"/>
      <c r="I3" s="4"/>
      <c r="J3" s="4"/>
      <c r="K3" s="4" t="s">
        <v>146</v>
      </c>
      <c r="M3" s="18" t="s">
        <v>302</v>
      </c>
    </row>
    <row r="4" spans="1:13" ht="27" customHeight="1">
      <c r="A4" s="63" t="s">
        <v>0</v>
      </c>
      <c r="B4" s="63" t="s">
        <v>1</v>
      </c>
      <c r="C4" s="60" t="s">
        <v>147</v>
      </c>
      <c r="D4" s="60" t="s">
        <v>247</v>
      </c>
      <c r="E4" s="63" t="s">
        <v>672</v>
      </c>
      <c r="F4" s="66" t="s">
        <v>148</v>
      </c>
      <c r="G4" s="66" t="s">
        <v>247</v>
      </c>
      <c r="H4" s="66" t="s">
        <v>148</v>
      </c>
      <c r="I4" s="66" t="s">
        <v>190</v>
      </c>
      <c r="J4" s="66" t="s">
        <v>247</v>
      </c>
      <c r="K4" s="66" t="s">
        <v>190</v>
      </c>
      <c r="L4" s="55" t="s">
        <v>673</v>
      </c>
      <c r="M4" s="55" t="s">
        <v>645</v>
      </c>
    </row>
    <row r="5" spans="1:13" ht="18.75" customHeight="1">
      <c r="A5" s="64"/>
      <c r="B5" s="64"/>
      <c r="C5" s="61"/>
      <c r="D5" s="61"/>
      <c r="E5" s="64"/>
      <c r="F5" s="67"/>
      <c r="G5" s="67"/>
      <c r="H5" s="67"/>
      <c r="I5" s="67"/>
      <c r="J5" s="67"/>
      <c r="K5" s="67"/>
      <c r="L5" s="56"/>
      <c r="M5" s="56"/>
    </row>
    <row r="6" spans="1:13" ht="35.25" customHeight="1">
      <c r="A6" s="65"/>
      <c r="B6" s="65"/>
      <c r="C6" s="62"/>
      <c r="D6" s="62"/>
      <c r="E6" s="65"/>
      <c r="F6" s="68"/>
      <c r="G6" s="68"/>
      <c r="H6" s="68"/>
      <c r="I6" s="68"/>
      <c r="J6" s="68"/>
      <c r="K6" s="68"/>
      <c r="L6" s="57"/>
      <c r="M6" s="57"/>
    </row>
    <row r="7" spans="1:13" ht="18.75" customHeight="1" hidden="1">
      <c r="A7" s="15" t="s">
        <v>2</v>
      </c>
      <c r="B7" s="15" t="s">
        <v>3</v>
      </c>
      <c r="C7" s="15">
        <v>3</v>
      </c>
      <c r="D7" s="15">
        <v>4</v>
      </c>
      <c r="E7" s="15">
        <v>5</v>
      </c>
      <c r="F7" s="1">
        <v>6</v>
      </c>
      <c r="G7" s="1">
        <v>7</v>
      </c>
      <c r="H7" s="1">
        <v>8</v>
      </c>
      <c r="I7" s="1">
        <v>9</v>
      </c>
      <c r="J7" s="1">
        <v>10</v>
      </c>
      <c r="K7" s="1">
        <v>11</v>
      </c>
      <c r="L7" s="5"/>
      <c r="M7" s="5"/>
    </row>
    <row r="8" spans="1:15" ht="18.75">
      <c r="A8" s="40" t="s">
        <v>4</v>
      </c>
      <c r="B8" s="21" t="s">
        <v>5</v>
      </c>
      <c r="C8" s="22">
        <f>C9+C19+C28+C39+C47+C54+C97+C115+C133+C144+C153+C156</f>
        <v>20974276378</v>
      </c>
      <c r="D8" s="22">
        <f>E8-C8</f>
        <v>-722103358.7799988</v>
      </c>
      <c r="E8" s="22">
        <f>E9+E19+E28+E39+E47+E54+E97+E115+E133+E144+E153+E156</f>
        <v>20252173019.22</v>
      </c>
      <c r="F8" s="46">
        <f>F9+F19+F28+F39+F47+F54+F97+F115+F133+F144+F153+F156</f>
        <v>16280084360</v>
      </c>
      <c r="G8" s="46">
        <f>H8-F8</f>
        <v>-400000000</v>
      </c>
      <c r="H8" s="46">
        <f>H9+H19+H28+H39+H47+H54+H97+H115+H133+H144+H153+H156</f>
        <v>15880084360</v>
      </c>
      <c r="I8" s="46">
        <f>I9+I19+I28+I39+I47+I54+I97+I115+I133+I144+I153+I156</f>
        <v>17256530090</v>
      </c>
      <c r="J8" s="46">
        <f>K8-I8</f>
        <v>-400000000</v>
      </c>
      <c r="K8" s="46">
        <f>K9+K19+K28+K39+K47+K54+K97+K115+K133+K144+K153+K156</f>
        <v>16856530090</v>
      </c>
      <c r="L8" s="22">
        <f>L9+L19+L28+L39+L47+L54+L78+L97+L115+L133+L144+L153+L156+L181</f>
        <v>11065283643.51</v>
      </c>
      <c r="M8" s="45">
        <f>L8/E8*100</f>
        <v>54.63751288816597</v>
      </c>
      <c r="N8" s="9"/>
      <c r="O8" s="9"/>
    </row>
    <row r="9" spans="1:17" ht="18.75">
      <c r="A9" s="40" t="s">
        <v>6</v>
      </c>
      <c r="B9" s="21" t="s">
        <v>7</v>
      </c>
      <c r="C9" s="22">
        <f>C10+C14</f>
        <v>13242119000</v>
      </c>
      <c r="D9" s="22">
        <f>E9-C9</f>
        <v>-1186112000</v>
      </c>
      <c r="E9" s="22">
        <f>E10+E14</f>
        <v>12056007000</v>
      </c>
      <c r="F9" s="46">
        <f>F10+F14</f>
        <v>9298471000</v>
      </c>
      <c r="G9" s="46">
        <f>H9-F9</f>
        <v>0</v>
      </c>
      <c r="H9" s="46">
        <f>H10+H14</f>
        <v>9298471000</v>
      </c>
      <c r="I9" s="46">
        <f>I10+I14</f>
        <v>10179540000</v>
      </c>
      <c r="J9" s="46">
        <f>K9-I9</f>
        <v>0</v>
      </c>
      <c r="K9" s="46">
        <f>K10+K14</f>
        <v>10179540000</v>
      </c>
      <c r="L9" s="22">
        <f>L10+L14</f>
        <v>6474727839.51</v>
      </c>
      <c r="M9" s="45">
        <f aca="true" t="shared" si="0" ref="M9:M77">L9/E9*100</f>
        <v>53.70540876021389</v>
      </c>
      <c r="N9" s="2"/>
      <c r="O9" s="2"/>
      <c r="Q9" s="7"/>
    </row>
    <row r="10" spans="1:15" ht="18.75">
      <c r="A10" s="41" t="s">
        <v>8</v>
      </c>
      <c r="B10" s="23" t="s">
        <v>9</v>
      </c>
      <c r="C10" s="24">
        <v>4687860000</v>
      </c>
      <c r="D10" s="24">
        <f>E10-C10</f>
        <v>-884394000</v>
      </c>
      <c r="E10" s="24">
        <f>E11</f>
        <v>3803466000</v>
      </c>
      <c r="F10" s="24">
        <f aca="true" t="shared" si="1" ref="F10:L10">F11</f>
        <v>0</v>
      </c>
      <c r="G10" s="24">
        <f t="shared" si="1"/>
        <v>0</v>
      </c>
      <c r="H10" s="24">
        <f t="shared" si="1"/>
        <v>0</v>
      </c>
      <c r="I10" s="24">
        <f t="shared" si="1"/>
        <v>0</v>
      </c>
      <c r="J10" s="24">
        <f t="shared" si="1"/>
        <v>0</v>
      </c>
      <c r="K10" s="24">
        <f t="shared" si="1"/>
        <v>0</v>
      </c>
      <c r="L10" s="24">
        <f t="shared" si="1"/>
        <v>2714242791.28</v>
      </c>
      <c r="M10" s="44">
        <f t="shared" si="0"/>
        <v>71.36235189903105</v>
      </c>
      <c r="N10" s="2"/>
      <c r="O10" s="2"/>
    </row>
    <row r="11" spans="1:15" s="10" customFormat="1" ht="33.75" customHeight="1">
      <c r="A11" s="41" t="s">
        <v>610</v>
      </c>
      <c r="B11" s="20" t="s">
        <v>611</v>
      </c>
      <c r="C11" s="24"/>
      <c r="D11" s="24"/>
      <c r="E11" s="24">
        <f>E12+E13</f>
        <v>3803466000</v>
      </c>
      <c r="F11" s="24">
        <f aca="true" t="shared" si="2" ref="F11:L11">F12+F13</f>
        <v>0</v>
      </c>
      <c r="G11" s="24">
        <f t="shared" si="2"/>
        <v>0</v>
      </c>
      <c r="H11" s="24">
        <f t="shared" si="2"/>
        <v>0</v>
      </c>
      <c r="I11" s="24">
        <f t="shared" si="2"/>
        <v>0</v>
      </c>
      <c r="J11" s="24">
        <f t="shared" si="2"/>
        <v>0</v>
      </c>
      <c r="K11" s="24">
        <f t="shared" si="2"/>
        <v>0</v>
      </c>
      <c r="L11" s="24">
        <f t="shared" si="2"/>
        <v>2714242791.28</v>
      </c>
      <c r="M11" s="44">
        <f t="shared" si="0"/>
        <v>71.36235189903105</v>
      </c>
      <c r="N11" s="2"/>
      <c r="O11" s="2"/>
    </row>
    <row r="12" spans="1:15" s="10" customFormat="1" ht="33" customHeight="1">
      <c r="A12" s="41" t="s">
        <v>305</v>
      </c>
      <c r="B12" s="23" t="s">
        <v>306</v>
      </c>
      <c r="C12" s="24"/>
      <c r="D12" s="24"/>
      <c r="E12" s="24">
        <v>3131488000</v>
      </c>
      <c r="F12" s="47"/>
      <c r="G12" s="47"/>
      <c r="H12" s="47"/>
      <c r="I12" s="47"/>
      <c r="J12" s="47"/>
      <c r="K12" s="47"/>
      <c r="L12" s="24">
        <v>2201550786.42</v>
      </c>
      <c r="M12" s="44">
        <f t="shared" si="0"/>
        <v>70.30366351140417</v>
      </c>
      <c r="N12" s="2"/>
      <c r="O12" s="2"/>
    </row>
    <row r="13" spans="1:15" s="10" customFormat="1" ht="33.75" customHeight="1">
      <c r="A13" s="41" t="s">
        <v>303</v>
      </c>
      <c r="B13" s="23" t="s">
        <v>304</v>
      </c>
      <c r="C13" s="24"/>
      <c r="D13" s="24"/>
      <c r="E13" s="24">
        <v>671978000</v>
      </c>
      <c r="F13" s="47"/>
      <c r="G13" s="47"/>
      <c r="H13" s="47"/>
      <c r="I13" s="47"/>
      <c r="J13" s="47"/>
      <c r="K13" s="47"/>
      <c r="L13" s="24">
        <v>512692004.86</v>
      </c>
      <c r="M13" s="44">
        <f t="shared" si="0"/>
        <v>76.29595088827314</v>
      </c>
      <c r="N13" s="2"/>
      <c r="O13" s="2"/>
    </row>
    <row r="14" spans="1:15" ht="18.75">
      <c r="A14" s="41" t="s">
        <v>10</v>
      </c>
      <c r="B14" s="23" t="s">
        <v>11</v>
      </c>
      <c r="C14" s="24">
        <f>8539643000+14616000</f>
        <v>8554259000</v>
      </c>
      <c r="D14" s="24">
        <f>E14-C14</f>
        <v>-301718000</v>
      </c>
      <c r="E14" s="24">
        <f>E15+E16+E17+E18</f>
        <v>8252541000</v>
      </c>
      <c r="F14" s="47">
        <v>9298471000</v>
      </c>
      <c r="G14" s="47">
        <f>H14-F14</f>
        <v>0</v>
      </c>
      <c r="H14" s="47">
        <f>9298471000</f>
        <v>9298471000</v>
      </c>
      <c r="I14" s="47">
        <v>10179540000</v>
      </c>
      <c r="J14" s="47">
        <f>K14-I14</f>
        <v>0</v>
      </c>
      <c r="K14" s="47">
        <f>10179540000</f>
        <v>10179540000</v>
      </c>
      <c r="L14" s="24">
        <f>L15+L16+L17+L18</f>
        <v>3760485048.23</v>
      </c>
      <c r="M14" s="44">
        <f t="shared" si="0"/>
        <v>45.56760212678738</v>
      </c>
      <c r="O14" s="2"/>
    </row>
    <row r="15" spans="1:15" s="10" customFormat="1" ht="78.75">
      <c r="A15" s="19" t="s">
        <v>307</v>
      </c>
      <c r="B15" s="20" t="s">
        <v>308</v>
      </c>
      <c r="C15" s="24"/>
      <c r="D15" s="24"/>
      <c r="E15" s="24">
        <v>8023470000</v>
      </c>
      <c r="F15" s="47"/>
      <c r="G15" s="47"/>
      <c r="H15" s="47"/>
      <c r="I15" s="47"/>
      <c r="J15" s="47"/>
      <c r="K15" s="47"/>
      <c r="L15" s="24">
        <v>3673916472.94</v>
      </c>
      <c r="M15" s="44">
        <f t="shared" si="0"/>
        <v>45.789620612278725</v>
      </c>
      <c r="O15" s="2"/>
    </row>
    <row r="16" spans="1:15" s="10" customFormat="1" ht="94.5">
      <c r="A16" s="19" t="s">
        <v>309</v>
      </c>
      <c r="B16" s="20" t="s">
        <v>310</v>
      </c>
      <c r="C16" s="24"/>
      <c r="D16" s="24"/>
      <c r="E16" s="24">
        <v>106651000</v>
      </c>
      <c r="F16" s="47"/>
      <c r="G16" s="47"/>
      <c r="H16" s="47"/>
      <c r="I16" s="47"/>
      <c r="J16" s="47"/>
      <c r="K16" s="47"/>
      <c r="L16" s="24">
        <v>28487767.89</v>
      </c>
      <c r="M16" s="44">
        <f t="shared" si="0"/>
        <v>26.711205605198263</v>
      </c>
      <c r="O16" s="2"/>
    </row>
    <row r="17" spans="1:15" s="10" customFormat="1" ht="33" customHeight="1">
      <c r="A17" s="19" t="s">
        <v>311</v>
      </c>
      <c r="B17" s="20" t="s">
        <v>646</v>
      </c>
      <c r="C17" s="24"/>
      <c r="D17" s="24"/>
      <c r="E17" s="24">
        <v>73836000</v>
      </c>
      <c r="F17" s="47"/>
      <c r="G17" s="47"/>
      <c r="H17" s="47"/>
      <c r="I17" s="47"/>
      <c r="J17" s="47"/>
      <c r="K17" s="47"/>
      <c r="L17" s="24">
        <v>26557466.07</v>
      </c>
      <c r="M17" s="44">
        <f t="shared" si="0"/>
        <v>35.9681809280026</v>
      </c>
      <c r="O17" s="2"/>
    </row>
    <row r="18" spans="1:15" s="10" customFormat="1" ht="81" customHeight="1">
      <c r="A18" s="19" t="s">
        <v>312</v>
      </c>
      <c r="B18" s="20" t="s">
        <v>313</v>
      </c>
      <c r="C18" s="24"/>
      <c r="D18" s="24"/>
      <c r="E18" s="24">
        <v>48584000</v>
      </c>
      <c r="F18" s="47"/>
      <c r="G18" s="47"/>
      <c r="H18" s="47"/>
      <c r="I18" s="47"/>
      <c r="J18" s="47"/>
      <c r="K18" s="47"/>
      <c r="L18" s="24">
        <v>31523341.33</v>
      </c>
      <c r="M18" s="44">
        <f t="shared" si="0"/>
        <v>64.88420329738184</v>
      </c>
      <c r="O18" s="2"/>
    </row>
    <row r="19" spans="1:13" ht="31.5">
      <c r="A19" s="40" t="s">
        <v>12</v>
      </c>
      <c r="B19" s="21" t="s">
        <v>13</v>
      </c>
      <c r="C19" s="22">
        <f>C21+C22+C23+C24+C25+C26</f>
        <v>2219400000</v>
      </c>
      <c r="D19" s="22">
        <f aca="true" t="shared" si="3" ref="D19:D26">E19-C19</f>
        <v>629855000</v>
      </c>
      <c r="E19" s="22">
        <f>E20</f>
        <v>2849255000</v>
      </c>
      <c r="F19" s="22">
        <f aca="true" t="shared" si="4" ref="F19:L19">F20</f>
        <v>2369271000</v>
      </c>
      <c r="G19" s="22">
        <f t="shared" si="4"/>
        <v>0</v>
      </c>
      <c r="H19" s="22">
        <f t="shared" si="4"/>
        <v>2369271000</v>
      </c>
      <c r="I19" s="22">
        <f t="shared" si="4"/>
        <v>1977036000</v>
      </c>
      <c r="J19" s="22">
        <f t="shared" si="4"/>
        <v>0</v>
      </c>
      <c r="K19" s="22">
        <f t="shared" si="4"/>
        <v>1977036000</v>
      </c>
      <c r="L19" s="22">
        <f t="shared" si="4"/>
        <v>1822858707.79</v>
      </c>
      <c r="M19" s="45">
        <f t="shared" si="0"/>
        <v>63.976678387508315</v>
      </c>
    </row>
    <row r="20" spans="1:13" s="10" customFormat="1" ht="31.5">
      <c r="A20" s="41" t="s">
        <v>612</v>
      </c>
      <c r="B20" s="20" t="s">
        <v>613</v>
      </c>
      <c r="C20" s="22"/>
      <c r="D20" s="22"/>
      <c r="E20" s="24">
        <f>E21+E22+E23+E24+E25+E26+E27</f>
        <v>2849255000</v>
      </c>
      <c r="F20" s="24">
        <f aca="true" t="shared" si="5" ref="F20:L20">F21+F22+F23+F24+F25+F26+F27</f>
        <v>2369271000</v>
      </c>
      <c r="G20" s="24">
        <f t="shared" si="5"/>
        <v>0</v>
      </c>
      <c r="H20" s="24">
        <f t="shared" si="5"/>
        <v>2369271000</v>
      </c>
      <c r="I20" s="24">
        <f t="shared" si="5"/>
        <v>1977036000</v>
      </c>
      <c r="J20" s="24">
        <f t="shared" si="5"/>
        <v>0</v>
      </c>
      <c r="K20" s="24">
        <f t="shared" si="5"/>
        <v>1977036000</v>
      </c>
      <c r="L20" s="24">
        <f t="shared" si="5"/>
        <v>1822858707.79</v>
      </c>
      <c r="M20" s="44">
        <f t="shared" si="0"/>
        <v>63.976678387508315</v>
      </c>
    </row>
    <row r="21" spans="1:13" ht="31.5">
      <c r="A21" s="41" t="s">
        <v>14</v>
      </c>
      <c r="B21" s="23" t="s">
        <v>15</v>
      </c>
      <c r="C21" s="24">
        <v>538263000</v>
      </c>
      <c r="D21" s="24">
        <f t="shared" si="3"/>
        <v>96017000</v>
      </c>
      <c r="E21" s="24">
        <v>634280000</v>
      </c>
      <c r="F21" s="47">
        <v>598270000</v>
      </c>
      <c r="G21" s="46">
        <f aca="true" t="shared" si="6" ref="G21:G26">H21-F21</f>
        <v>0</v>
      </c>
      <c r="H21" s="47">
        <v>598270000</v>
      </c>
      <c r="I21" s="47">
        <v>587863000</v>
      </c>
      <c r="J21" s="47">
        <f aca="true" t="shared" si="7" ref="J21:J26">K21-I21</f>
        <v>0</v>
      </c>
      <c r="K21" s="47">
        <v>587863000</v>
      </c>
      <c r="L21" s="24">
        <v>333000812.34</v>
      </c>
      <c r="M21" s="44">
        <f t="shared" si="0"/>
        <v>52.50060105000946</v>
      </c>
    </row>
    <row r="22" spans="1:13" ht="114" customHeight="1">
      <c r="A22" s="41" t="s">
        <v>16</v>
      </c>
      <c r="B22" s="23" t="s">
        <v>205</v>
      </c>
      <c r="C22" s="24">
        <v>225600000</v>
      </c>
      <c r="D22" s="24">
        <f t="shared" si="3"/>
        <v>-17120000</v>
      </c>
      <c r="E22" s="24">
        <v>208480000</v>
      </c>
      <c r="F22" s="47">
        <v>227600000</v>
      </c>
      <c r="G22" s="46">
        <f t="shared" si="6"/>
        <v>0</v>
      </c>
      <c r="H22" s="47">
        <v>227600000</v>
      </c>
      <c r="I22" s="47">
        <v>230120000</v>
      </c>
      <c r="J22" s="47">
        <f t="shared" si="7"/>
        <v>0</v>
      </c>
      <c r="K22" s="47">
        <v>230120000</v>
      </c>
      <c r="L22" s="24">
        <v>161735536</v>
      </c>
      <c r="M22" s="44">
        <f t="shared" si="0"/>
        <v>77.57844205679201</v>
      </c>
    </row>
    <row r="23" spans="1:13" ht="31.5">
      <c r="A23" s="41" t="s">
        <v>161</v>
      </c>
      <c r="B23" s="23" t="s">
        <v>150</v>
      </c>
      <c r="C23" s="24">
        <v>2640000</v>
      </c>
      <c r="D23" s="24">
        <f t="shared" si="3"/>
        <v>3710000</v>
      </c>
      <c r="E23" s="24">
        <v>6350000</v>
      </c>
      <c r="F23" s="47">
        <v>3330000</v>
      </c>
      <c r="G23" s="46">
        <f t="shared" si="6"/>
        <v>0</v>
      </c>
      <c r="H23" s="47">
        <v>3330000</v>
      </c>
      <c r="I23" s="47">
        <v>4000000</v>
      </c>
      <c r="J23" s="47">
        <f t="shared" si="7"/>
        <v>0</v>
      </c>
      <c r="K23" s="47">
        <v>4000000</v>
      </c>
      <c r="L23" s="24">
        <v>8734656</v>
      </c>
      <c r="M23" s="44">
        <f t="shared" si="0"/>
        <v>137.5536377952756</v>
      </c>
    </row>
    <row r="24" spans="1:13" ht="63">
      <c r="A24" s="41" t="s">
        <v>162</v>
      </c>
      <c r="B24" s="23" t="s">
        <v>165</v>
      </c>
      <c r="C24" s="24">
        <f>394565000+133906000</f>
        <v>528471000</v>
      </c>
      <c r="D24" s="24">
        <f t="shared" si="3"/>
        <v>106888000</v>
      </c>
      <c r="E24" s="24">
        <v>635359000</v>
      </c>
      <c r="F24" s="47">
        <f>488977000+71202000</f>
        <v>560179000</v>
      </c>
      <c r="G24" s="46">
        <f t="shared" si="6"/>
        <v>0</v>
      </c>
      <c r="H24" s="47">
        <f>488977000+71202000</f>
        <v>560179000</v>
      </c>
      <c r="I24" s="47">
        <f>457193000-37059000</f>
        <v>420134000</v>
      </c>
      <c r="J24" s="47">
        <f t="shared" si="7"/>
        <v>0</v>
      </c>
      <c r="K24" s="47">
        <f>457193000-37059000</f>
        <v>420134000</v>
      </c>
      <c r="L24" s="24">
        <v>448744263.36</v>
      </c>
      <c r="M24" s="44">
        <f t="shared" si="0"/>
        <v>70.62845782620535</v>
      </c>
    </row>
    <row r="25" spans="1:13" ht="68.25" customHeight="1">
      <c r="A25" s="41" t="s">
        <v>163</v>
      </c>
      <c r="B25" s="23" t="s">
        <v>166</v>
      </c>
      <c r="C25" s="24">
        <f>13811000+1932000</f>
        <v>15743000</v>
      </c>
      <c r="D25" s="24">
        <f t="shared" si="3"/>
        <v>751000</v>
      </c>
      <c r="E25" s="24">
        <v>16494000</v>
      </c>
      <c r="F25" s="47">
        <f>15280000+1408000</f>
        <v>16688000</v>
      </c>
      <c r="G25" s="46">
        <f t="shared" si="6"/>
        <v>0</v>
      </c>
      <c r="H25" s="47">
        <f>15280000+1408000</f>
        <v>16688000</v>
      </c>
      <c r="I25" s="47">
        <f>14210000-1694000</f>
        <v>12516000</v>
      </c>
      <c r="J25" s="47">
        <f t="shared" si="7"/>
        <v>0</v>
      </c>
      <c r="K25" s="47">
        <f>14210000-1694000</f>
        <v>12516000</v>
      </c>
      <c r="L25" s="24">
        <v>7398212.17</v>
      </c>
      <c r="M25" s="44">
        <f t="shared" si="0"/>
        <v>44.85396004607736</v>
      </c>
    </row>
    <row r="26" spans="1:13" ht="63">
      <c r="A26" s="41" t="s">
        <v>164</v>
      </c>
      <c r="B26" s="23" t="s">
        <v>195</v>
      </c>
      <c r="C26" s="24">
        <f>801965000+106718000</f>
        <v>908683000</v>
      </c>
      <c r="D26" s="24">
        <f t="shared" si="3"/>
        <v>547690000</v>
      </c>
      <c r="E26" s="24">
        <v>1456373000</v>
      </c>
      <c r="F26" s="47">
        <f>1008512000-45308000</f>
        <v>963204000</v>
      </c>
      <c r="G26" s="46">
        <f t="shared" si="6"/>
        <v>0</v>
      </c>
      <c r="H26" s="47">
        <f>1008512000-45308000</f>
        <v>963204000</v>
      </c>
      <c r="I26" s="47">
        <f>736214000-13811000</f>
        <v>722403000</v>
      </c>
      <c r="J26" s="47">
        <f t="shared" si="7"/>
        <v>0</v>
      </c>
      <c r="K26" s="47">
        <f>736214000-13811000</f>
        <v>722403000</v>
      </c>
      <c r="L26" s="24">
        <v>933882933</v>
      </c>
      <c r="M26" s="44">
        <f t="shared" si="0"/>
        <v>64.12388399125774</v>
      </c>
    </row>
    <row r="27" spans="1:13" s="10" customFormat="1" ht="63">
      <c r="A27" s="19" t="s">
        <v>314</v>
      </c>
      <c r="B27" s="20" t="s">
        <v>315</v>
      </c>
      <c r="C27" s="24"/>
      <c r="D27" s="24"/>
      <c r="E27" s="24">
        <v>-108081000</v>
      </c>
      <c r="F27" s="47"/>
      <c r="G27" s="46"/>
      <c r="H27" s="47"/>
      <c r="I27" s="47"/>
      <c r="J27" s="47"/>
      <c r="K27" s="47"/>
      <c r="L27" s="24">
        <v>-70637705.08</v>
      </c>
      <c r="M27" s="44">
        <f t="shared" si="0"/>
        <v>65.35626528251959</v>
      </c>
    </row>
    <row r="28" spans="1:13" ht="18.75">
      <c r="A28" s="40" t="s">
        <v>151</v>
      </c>
      <c r="B28" s="21" t="s">
        <v>152</v>
      </c>
      <c r="C28" s="22">
        <f>C29</f>
        <v>1293711000</v>
      </c>
      <c r="D28" s="24">
        <f>E28-C28</f>
        <v>102222000</v>
      </c>
      <c r="E28" s="22">
        <f>E29+E37</f>
        <v>1395933000</v>
      </c>
      <c r="F28" s="22">
        <f aca="true" t="shared" si="8" ref="F28:L28">F29+F37</f>
        <v>0</v>
      </c>
      <c r="G28" s="22">
        <f t="shared" si="8"/>
        <v>0</v>
      </c>
      <c r="H28" s="22">
        <f t="shared" si="8"/>
        <v>0</v>
      </c>
      <c r="I28" s="22">
        <f t="shared" si="8"/>
        <v>0</v>
      </c>
      <c r="J28" s="22">
        <f t="shared" si="8"/>
        <v>0</v>
      </c>
      <c r="K28" s="22">
        <f t="shared" si="8"/>
        <v>0</v>
      </c>
      <c r="L28" s="22">
        <f t="shared" si="8"/>
        <v>831203899.4</v>
      </c>
      <c r="M28" s="45">
        <f t="shared" si="0"/>
        <v>59.54468440820584</v>
      </c>
    </row>
    <row r="29" spans="1:13" ht="19.5" customHeight="1">
      <c r="A29" s="41" t="s">
        <v>153</v>
      </c>
      <c r="B29" s="25" t="s">
        <v>154</v>
      </c>
      <c r="C29" s="24">
        <f>1275209000+18502000</f>
        <v>1293711000</v>
      </c>
      <c r="D29" s="24">
        <f>E29-C29</f>
        <v>102222000</v>
      </c>
      <c r="E29" s="24">
        <f>E30+E33+E36</f>
        <v>1395933000</v>
      </c>
      <c r="F29" s="24">
        <f aca="true" t="shared" si="9" ref="F29:L29">F30+F33+F36</f>
        <v>0</v>
      </c>
      <c r="G29" s="24">
        <f t="shared" si="9"/>
        <v>0</v>
      </c>
      <c r="H29" s="24">
        <f t="shared" si="9"/>
        <v>0</v>
      </c>
      <c r="I29" s="24">
        <f t="shared" si="9"/>
        <v>0</v>
      </c>
      <c r="J29" s="24">
        <f t="shared" si="9"/>
        <v>0</v>
      </c>
      <c r="K29" s="24">
        <f t="shared" si="9"/>
        <v>0</v>
      </c>
      <c r="L29" s="24">
        <f t="shared" si="9"/>
        <v>831010331.52</v>
      </c>
      <c r="M29" s="44">
        <f t="shared" si="0"/>
        <v>59.53081784870764</v>
      </c>
    </row>
    <row r="30" spans="1:13" s="10" customFormat="1" ht="31.5">
      <c r="A30" s="19" t="s">
        <v>316</v>
      </c>
      <c r="B30" s="30" t="s">
        <v>317</v>
      </c>
      <c r="C30" s="24"/>
      <c r="D30" s="24"/>
      <c r="E30" s="24">
        <f>E31</f>
        <v>977153000</v>
      </c>
      <c r="F30" s="24">
        <f aca="true" t="shared" si="10" ref="F30:K30">F31</f>
        <v>0</v>
      </c>
      <c r="G30" s="24">
        <f t="shared" si="10"/>
        <v>0</v>
      </c>
      <c r="H30" s="24">
        <f t="shared" si="10"/>
        <v>0</v>
      </c>
      <c r="I30" s="24">
        <f t="shared" si="10"/>
        <v>0</v>
      </c>
      <c r="J30" s="24">
        <f t="shared" si="10"/>
        <v>0</v>
      </c>
      <c r="K30" s="24">
        <f t="shared" si="10"/>
        <v>0</v>
      </c>
      <c r="L30" s="24">
        <f>L31+L32</f>
        <v>540837092.26</v>
      </c>
      <c r="M30" s="44">
        <f t="shared" si="0"/>
        <v>55.348250709970706</v>
      </c>
    </row>
    <row r="31" spans="1:13" s="10" customFormat="1" ht="31.5">
      <c r="A31" s="19" t="s">
        <v>318</v>
      </c>
      <c r="B31" s="30" t="s">
        <v>317</v>
      </c>
      <c r="C31" s="24"/>
      <c r="D31" s="24"/>
      <c r="E31" s="24">
        <v>977153000</v>
      </c>
      <c r="F31" s="47"/>
      <c r="G31" s="46"/>
      <c r="H31" s="47"/>
      <c r="I31" s="47"/>
      <c r="J31" s="47"/>
      <c r="K31" s="47"/>
      <c r="L31" s="24">
        <v>540825245.34</v>
      </c>
      <c r="M31" s="44">
        <f t="shared" si="0"/>
        <v>55.347038318461905</v>
      </c>
    </row>
    <row r="32" spans="1:13" s="10" customFormat="1" ht="47.25">
      <c r="A32" s="19" t="s">
        <v>319</v>
      </c>
      <c r="B32" s="31" t="s">
        <v>320</v>
      </c>
      <c r="C32" s="24"/>
      <c r="D32" s="24"/>
      <c r="E32" s="34" t="s">
        <v>332</v>
      </c>
      <c r="F32" s="47"/>
      <c r="G32" s="46"/>
      <c r="H32" s="47"/>
      <c r="I32" s="47"/>
      <c r="J32" s="47"/>
      <c r="K32" s="47"/>
      <c r="L32" s="24">
        <v>11846.92</v>
      </c>
      <c r="M32" s="44"/>
    </row>
    <row r="33" spans="1:13" s="10" customFormat="1" ht="47.25">
      <c r="A33" s="19" t="s">
        <v>321</v>
      </c>
      <c r="B33" s="32" t="s">
        <v>322</v>
      </c>
      <c r="C33" s="24"/>
      <c r="D33" s="24"/>
      <c r="E33" s="24">
        <f>E34+E35</f>
        <v>307105000</v>
      </c>
      <c r="F33" s="24">
        <f aca="true" t="shared" si="11" ref="F33:L33">F34+F35</f>
        <v>0</v>
      </c>
      <c r="G33" s="24">
        <f t="shared" si="11"/>
        <v>0</v>
      </c>
      <c r="H33" s="24">
        <f t="shared" si="11"/>
        <v>0</v>
      </c>
      <c r="I33" s="24">
        <f t="shared" si="11"/>
        <v>0</v>
      </c>
      <c r="J33" s="24">
        <f t="shared" si="11"/>
        <v>0</v>
      </c>
      <c r="K33" s="24">
        <f t="shared" si="11"/>
        <v>0</v>
      </c>
      <c r="L33" s="24">
        <f t="shared" si="11"/>
        <v>210524002.48999998</v>
      </c>
      <c r="M33" s="44">
        <f t="shared" si="0"/>
        <v>68.55114781263737</v>
      </c>
    </row>
    <row r="34" spans="1:13" s="10" customFormat="1" ht="47.25">
      <c r="A34" s="19" t="s">
        <v>323</v>
      </c>
      <c r="B34" s="32" t="s">
        <v>322</v>
      </c>
      <c r="C34" s="24"/>
      <c r="D34" s="24"/>
      <c r="E34" s="24">
        <v>307105000</v>
      </c>
      <c r="F34" s="47"/>
      <c r="G34" s="46"/>
      <c r="H34" s="47"/>
      <c r="I34" s="47"/>
      <c r="J34" s="47"/>
      <c r="K34" s="47"/>
      <c r="L34" s="24">
        <v>210375950.51</v>
      </c>
      <c r="M34" s="44">
        <f t="shared" si="0"/>
        <v>68.50293890037608</v>
      </c>
    </row>
    <row r="35" spans="1:13" s="10" customFormat="1" ht="47.25">
      <c r="A35" s="19" t="s">
        <v>324</v>
      </c>
      <c r="B35" s="32" t="s">
        <v>325</v>
      </c>
      <c r="C35" s="24"/>
      <c r="D35" s="24"/>
      <c r="E35" s="34" t="s">
        <v>332</v>
      </c>
      <c r="F35" s="47"/>
      <c r="G35" s="46"/>
      <c r="H35" s="47"/>
      <c r="I35" s="47"/>
      <c r="J35" s="47"/>
      <c r="K35" s="47"/>
      <c r="L35" s="24">
        <v>148051.98</v>
      </c>
      <c r="M35" s="44"/>
    </row>
    <row r="36" spans="1:13" s="10" customFormat="1" ht="18" customHeight="1">
      <c r="A36" s="19" t="s">
        <v>326</v>
      </c>
      <c r="B36" s="33" t="s">
        <v>327</v>
      </c>
      <c r="C36" s="24"/>
      <c r="D36" s="24"/>
      <c r="E36" s="24">
        <v>111675000</v>
      </c>
      <c r="F36" s="47"/>
      <c r="G36" s="46"/>
      <c r="H36" s="47"/>
      <c r="I36" s="47"/>
      <c r="J36" s="47"/>
      <c r="K36" s="47"/>
      <c r="L36" s="24">
        <v>79649236.77</v>
      </c>
      <c r="M36" s="44">
        <f t="shared" si="0"/>
        <v>71.32235215580927</v>
      </c>
    </row>
    <row r="37" spans="1:13" s="10" customFormat="1" ht="18.75">
      <c r="A37" s="19" t="s">
        <v>328</v>
      </c>
      <c r="B37" s="33" t="s">
        <v>329</v>
      </c>
      <c r="C37" s="24"/>
      <c r="D37" s="24"/>
      <c r="E37" s="34" t="s">
        <v>332</v>
      </c>
      <c r="F37" s="47"/>
      <c r="G37" s="46"/>
      <c r="H37" s="47"/>
      <c r="I37" s="47"/>
      <c r="J37" s="47"/>
      <c r="K37" s="47"/>
      <c r="L37" s="24">
        <f>L38</f>
        <v>193567.88</v>
      </c>
      <c r="M37" s="44"/>
    </row>
    <row r="38" spans="1:13" s="10" customFormat="1" ht="31.5">
      <c r="A38" s="19" t="s">
        <v>330</v>
      </c>
      <c r="B38" s="33" t="s">
        <v>331</v>
      </c>
      <c r="C38" s="24"/>
      <c r="D38" s="24"/>
      <c r="E38" s="34" t="s">
        <v>332</v>
      </c>
      <c r="F38" s="47"/>
      <c r="G38" s="46"/>
      <c r="H38" s="47"/>
      <c r="I38" s="47"/>
      <c r="J38" s="47"/>
      <c r="K38" s="47"/>
      <c r="L38" s="24">
        <v>193567.88</v>
      </c>
      <c r="M38" s="44"/>
    </row>
    <row r="39" spans="1:13" ht="18.75" customHeight="1">
      <c r="A39" s="40" t="s">
        <v>17</v>
      </c>
      <c r="B39" s="21" t="s">
        <v>18</v>
      </c>
      <c r="C39" s="22">
        <f>C40+C43+C46</f>
        <v>3427446000</v>
      </c>
      <c r="D39" s="22">
        <f>E39-C39</f>
        <v>-100494980.78000021</v>
      </c>
      <c r="E39" s="22">
        <f>E40+E43+E46</f>
        <v>3326951019.22</v>
      </c>
      <c r="F39" s="46">
        <f>F40+F43+F46</f>
        <v>3845122000</v>
      </c>
      <c r="G39" s="46">
        <f>H39-F39</f>
        <v>-400000000</v>
      </c>
      <c r="H39" s="46">
        <f>H40+H43+H46</f>
        <v>3445122000</v>
      </c>
      <c r="I39" s="46">
        <f>I40+I43+I46</f>
        <v>4270858000</v>
      </c>
      <c r="J39" s="46">
        <f>K39-I39</f>
        <v>-400000000</v>
      </c>
      <c r="K39" s="46">
        <f>K40+K43+K46</f>
        <v>3870858000</v>
      </c>
      <c r="L39" s="22">
        <f>L40+L43+L46</f>
        <v>1556498827.66</v>
      </c>
      <c r="M39" s="45">
        <f t="shared" si="0"/>
        <v>46.78454292437764</v>
      </c>
    </row>
    <row r="40" spans="1:13" ht="18.75">
      <c r="A40" s="41" t="s">
        <v>19</v>
      </c>
      <c r="B40" s="23" t="s">
        <v>20</v>
      </c>
      <c r="C40" s="24">
        <v>2677856000</v>
      </c>
      <c r="D40" s="24">
        <f>E40-C40</f>
        <v>-207228980.7800002</v>
      </c>
      <c r="E40" s="24">
        <f>E41+E42</f>
        <v>2470627019.22</v>
      </c>
      <c r="F40" s="47">
        <v>3026893000</v>
      </c>
      <c r="G40" s="47">
        <v>-400000000</v>
      </c>
      <c r="H40" s="47">
        <f>3026893000-400000000</f>
        <v>2626893000</v>
      </c>
      <c r="I40" s="47">
        <v>3420390000</v>
      </c>
      <c r="J40" s="47">
        <v>-400000000</v>
      </c>
      <c r="K40" s="47">
        <f>3420390000-400000000</f>
        <v>3020390000</v>
      </c>
      <c r="L40" s="24">
        <f>L41+L42</f>
        <v>1394674595.89</v>
      </c>
      <c r="M40" s="44">
        <f t="shared" si="0"/>
        <v>56.45022842542667</v>
      </c>
    </row>
    <row r="41" spans="1:13" s="10" customFormat="1" ht="31.5">
      <c r="A41" s="19" t="s">
        <v>335</v>
      </c>
      <c r="B41" s="20" t="s">
        <v>333</v>
      </c>
      <c r="C41" s="24"/>
      <c r="D41" s="24"/>
      <c r="E41" s="24">
        <v>2441207019.22</v>
      </c>
      <c r="F41" s="47"/>
      <c r="G41" s="47"/>
      <c r="H41" s="47"/>
      <c r="I41" s="47"/>
      <c r="J41" s="47"/>
      <c r="K41" s="47"/>
      <c r="L41" s="24">
        <v>1373156390.95</v>
      </c>
      <c r="M41" s="44">
        <f t="shared" si="0"/>
        <v>56.24907597507822</v>
      </c>
    </row>
    <row r="42" spans="1:13" s="10" customFormat="1" ht="31.5">
      <c r="A42" s="19" t="s">
        <v>336</v>
      </c>
      <c r="B42" s="20" t="s">
        <v>334</v>
      </c>
      <c r="C42" s="24"/>
      <c r="D42" s="24"/>
      <c r="E42" s="24">
        <v>29420000</v>
      </c>
      <c r="F42" s="47"/>
      <c r="G42" s="47"/>
      <c r="H42" s="47"/>
      <c r="I42" s="47"/>
      <c r="J42" s="47"/>
      <c r="K42" s="47"/>
      <c r="L42" s="24">
        <v>21518204.94</v>
      </c>
      <c r="M42" s="44">
        <f t="shared" si="0"/>
        <v>73.14141719918423</v>
      </c>
    </row>
    <row r="43" spans="1:13" ht="18.75">
      <c r="A43" s="41" t="s">
        <v>21</v>
      </c>
      <c r="B43" s="23" t="s">
        <v>22</v>
      </c>
      <c r="C43" s="24">
        <v>746170000</v>
      </c>
      <c r="D43" s="22">
        <f>E43-C43</f>
        <v>105714000</v>
      </c>
      <c r="E43" s="24">
        <f>E44+E45</f>
        <v>851884000</v>
      </c>
      <c r="F43" s="47">
        <v>814809000</v>
      </c>
      <c r="G43" s="46">
        <f>H43-F43</f>
        <v>0</v>
      </c>
      <c r="H43" s="47">
        <v>814809000</v>
      </c>
      <c r="I43" s="47">
        <v>847048000</v>
      </c>
      <c r="J43" s="47">
        <f>K43-I43</f>
        <v>0</v>
      </c>
      <c r="K43" s="47">
        <v>847048000</v>
      </c>
      <c r="L43" s="24">
        <f>L44+L45</f>
        <v>157951420.55</v>
      </c>
      <c r="M43" s="44">
        <f t="shared" si="0"/>
        <v>18.54142354475492</v>
      </c>
    </row>
    <row r="44" spans="1:13" s="10" customFormat="1" ht="18.75">
      <c r="A44" s="19" t="s">
        <v>337</v>
      </c>
      <c r="B44" s="20" t="s">
        <v>338</v>
      </c>
      <c r="C44" s="24"/>
      <c r="D44" s="22"/>
      <c r="E44" s="24">
        <v>213146000</v>
      </c>
      <c r="F44" s="47"/>
      <c r="G44" s="46"/>
      <c r="H44" s="47"/>
      <c r="I44" s="47"/>
      <c r="J44" s="47"/>
      <c r="K44" s="47"/>
      <c r="L44" s="24">
        <v>121113164.08</v>
      </c>
      <c r="M44" s="44">
        <f t="shared" si="0"/>
        <v>56.82169221097276</v>
      </c>
    </row>
    <row r="45" spans="1:13" s="10" customFormat="1" ht="18.75">
      <c r="A45" s="19" t="s">
        <v>339</v>
      </c>
      <c r="B45" s="20" t="s">
        <v>340</v>
      </c>
      <c r="C45" s="24"/>
      <c r="D45" s="22"/>
      <c r="E45" s="24">
        <v>638738000</v>
      </c>
      <c r="F45" s="47"/>
      <c r="G45" s="46"/>
      <c r="H45" s="47"/>
      <c r="I45" s="47"/>
      <c r="J45" s="47"/>
      <c r="K45" s="47"/>
      <c r="L45" s="24">
        <v>36838256.47</v>
      </c>
      <c r="M45" s="44">
        <f t="shared" si="0"/>
        <v>5.767350066850571</v>
      </c>
    </row>
    <row r="46" spans="1:13" ht="18.75">
      <c r="A46" s="41" t="s">
        <v>138</v>
      </c>
      <c r="B46" s="23" t="s">
        <v>137</v>
      </c>
      <c r="C46" s="24">
        <v>3420000</v>
      </c>
      <c r="D46" s="22">
        <f>E46-C46</f>
        <v>1020000</v>
      </c>
      <c r="E46" s="24">
        <v>4440000</v>
      </c>
      <c r="F46" s="47">
        <v>3420000</v>
      </c>
      <c r="G46" s="46">
        <f>H46-F46</f>
        <v>0</v>
      </c>
      <c r="H46" s="47">
        <v>3420000</v>
      </c>
      <c r="I46" s="47">
        <v>3420000</v>
      </c>
      <c r="J46" s="47">
        <f>K46-I46</f>
        <v>0</v>
      </c>
      <c r="K46" s="47">
        <v>3420000</v>
      </c>
      <c r="L46" s="24">
        <v>3872811.22</v>
      </c>
      <c r="M46" s="44">
        <f t="shared" si="0"/>
        <v>87.22547792792793</v>
      </c>
    </row>
    <row r="47" spans="1:13" ht="31.5">
      <c r="A47" s="40" t="s">
        <v>23</v>
      </c>
      <c r="B47" s="21" t="s">
        <v>24</v>
      </c>
      <c r="C47" s="22">
        <f>C48+C51</f>
        <v>24786000</v>
      </c>
      <c r="D47" s="22">
        <f>E47-C47</f>
        <v>-4663000</v>
      </c>
      <c r="E47" s="22">
        <f>E48+E51</f>
        <v>20123000</v>
      </c>
      <c r="F47" s="46">
        <f>F48+F51</f>
        <v>25773000</v>
      </c>
      <c r="G47" s="46">
        <f>H47-F47</f>
        <v>0</v>
      </c>
      <c r="H47" s="46">
        <f>H48+H51</f>
        <v>25773000</v>
      </c>
      <c r="I47" s="46">
        <f>I48+I51</f>
        <v>26742000</v>
      </c>
      <c r="J47" s="46">
        <f>K47-I47</f>
        <v>0</v>
      </c>
      <c r="K47" s="46">
        <f>K48+K51</f>
        <v>26742000</v>
      </c>
      <c r="L47" s="22">
        <f>L48+L51</f>
        <v>7552637.2</v>
      </c>
      <c r="M47" s="45">
        <f t="shared" si="0"/>
        <v>37.53236197386076</v>
      </c>
    </row>
    <row r="48" spans="1:13" ht="18.75">
      <c r="A48" s="41" t="s">
        <v>25</v>
      </c>
      <c r="B48" s="23" t="s">
        <v>26</v>
      </c>
      <c r="C48" s="24">
        <v>24063000</v>
      </c>
      <c r="D48" s="22">
        <f>E48-C48</f>
        <v>-4428000</v>
      </c>
      <c r="E48" s="24">
        <f>E49+E50</f>
        <v>19635000</v>
      </c>
      <c r="F48" s="47">
        <v>25050000</v>
      </c>
      <c r="G48" s="46">
        <f>H48-F48</f>
        <v>0</v>
      </c>
      <c r="H48" s="47">
        <v>25050000</v>
      </c>
      <c r="I48" s="47">
        <v>26002000</v>
      </c>
      <c r="J48" s="47">
        <f>K48-I48</f>
        <v>0</v>
      </c>
      <c r="K48" s="47">
        <v>26002000</v>
      </c>
      <c r="L48" s="24">
        <f>L49+L50</f>
        <v>7499235.66</v>
      </c>
      <c r="M48" s="44">
        <f t="shared" si="0"/>
        <v>38.193204278074866</v>
      </c>
    </row>
    <row r="49" spans="1:13" s="10" customFormat="1" ht="18.75">
      <c r="A49" s="19" t="s">
        <v>341</v>
      </c>
      <c r="B49" s="20" t="s">
        <v>342</v>
      </c>
      <c r="C49" s="24"/>
      <c r="D49" s="22"/>
      <c r="E49" s="24">
        <v>9865000</v>
      </c>
      <c r="F49" s="47"/>
      <c r="G49" s="46"/>
      <c r="H49" s="47"/>
      <c r="I49" s="47"/>
      <c r="J49" s="47"/>
      <c r="K49" s="47"/>
      <c r="L49" s="24">
        <v>2210223.19</v>
      </c>
      <c r="M49" s="44">
        <f t="shared" si="0"/>
        <v>22.40469528636594</v>
      </c>
    </row>
    <row r="50" spans="1:13" s="10" customFormat="1" ht="31.5">
      <c r="A50" s="19" t="s">
        <v>343</v>
      </c>
      <c r="B50" s="20" t="s">
        <v>344</v>
      </c>
      <c r="C50" s="24"/>
      <c r="D50" s="22"/>
      <c r="E50" s="24">
        <v>9770000</v>
      </c>
      <c r="F50" s="47"/>
      <c r="G50" s="46"/>
      <c r="H50" s="47"/>
      <c r="I50" s="47"/>
      <c r="J50" s="47"/>
      <c r="K50" s="47"/>
      <c r="L50" s="24">
        <v>5289012.47</v>
      </c>
      <c r="M50" s="44">
        <f t="shared" si="0"/>
        <v>54.13523510747184</v>
      </c>
    </row>
    <row r="51" spans="1:13" ht="31.5">
      <c r="A51" s="41" t="s">
        <v>27</v>
      </c>
      <c r="B51" s="23" t="s">
        <v>28</v>
      </c>
      <c r="C51" s="24">
        <v>723000</v>
      </c>
      <c r="D51" s="22">
        <f>E51-C51</f>
        <v>-235000</v>
      </c>
      <c r="E51" s="24">
        <f>E52</f>
        <v>488000</v>
      </c>
      <c r="F51" s="47">
        <v>723000</v>
      </c>
      <c r="G51" s="46">
        <f>H51-F51</f>
        <v>0</v>
      </c>
      <c r="H51" s="47">
        <v>723000</v>
      </c>
      <c r="I51" s="47">
        <v>740000</v>
      </c>
      <c r="J51" s="47">
        <f>K51-I51</f>
        <v>0</v>
      </c>
      <c r="K51" s="47">
        <v>740000</v>
      </c>
      <c r="L51" s="24">
        <f>L52+L53</f>
        <v>53401.54</v>
      </c>
      <c r="M51" s="44">
        <f t="shared" si="0"/>
        <v>10.942938524590163</v>
      </c>
    </row>
    <row r="52" spans="1:13" s="10" customFormat="1" ht="18.75">
      <c r="A52" s="19" t="s">
        <v>345</v>
      </c>
      <c r="B52" s="20" t="s">
        <v>346</v>
      </c>
      <c r="C52" s="24"/>
      <c r="D52" s="22"/>
      <c r="E52" s="24">
        <v>488000</v>
      </c>
      <c r="F52" s="47"/>
      <c r="G52" s="46"/>
      <c r="H52" s="47"/>
      <c r="I52" s="47"/>
      <c r="J52" s="47"/>
      <c r="K52" s="47"/>
      <c r="L52" s="24">
        <v>53399.94</v>
      </c>
      <c r="M52" s="44">
        <f t="shared" si="0"/>
        <v>10.942610655737706</v>
      </c>
    </row>
    <row r="53" spans="1:13" s="10" customFormat="1" ht="31.5">
      <c r="A53" s="19" t="s">
        <v>619</v>
      </c>
      <c r="B53" s="20" t="s">
        <v>620</v>
      </c>
      <c r="C53" s="24"/>
      <c r="D53" s="22"/>
      <c r="E53" s="34" t="s">
        <v>332</v>
      </c>
      <c r="F53" s="47"/>
      <c r="G53" s="46"/>
      <c r="H53" s="47"/>
      <c r="I53" s="47"/>
      <c r="J53" s="47"/>
      <c r="K53" s="47"/>
      <c r="L53" s="24">
        <v>1.6</v>
      </c>
      <c r="M53" s="44"/>
    </row>
    <row r="54" spans="1:13" ht="19.5" customHeight="1">
      <c r="A54" s="40" t="s">
        <v>29</v>
      </c>
      <c r="B54" s="21" t="s">
        <v>30</v>
      </c>
      <c r="C54" s="22">
        <f>C55+C57+C58+C59+C61+C62+C63+C64+C66+C68+C70+C74+C75+C76+C77</f>
        <v>82324000</v>
      </c>
      <c r="D54" s="22">
        <f>E54-C54</f>
        <v>-8429000</v>
      </c>
      <c r="E54" s="22">
        <f>E56</f>
        <v>73895000</v>
      </c>
      <c r="F54" s="46">
        <f>F55+F57+F58+F59+F61+F62+F63+F64+F66+F68+F70+F74+F75+F76+F77</f>
        <v>82624000</v>
      </c>
      <c r="G54" s="46">
        <f>H54-F54</f>
        <v>0</v>
      </c>
      <c r="H54" s="46">
        <f>H55+H57+H58+H59+H61+H62+H63+H64+H66+H68+H70+H74+H75+H76+H77</f>
        <v>82624000</v>
      </c>
      <c r="I54" s="46">
        <f>I55+I57+I58+I59+I61+I62+I63+I64+I66+I68+I70+I74+I75+I76+I77</f>
        <v>82933000</v>
      </c>
      <c r="J54" s="46">
        <f>K54-I54</f>
        <v>0</v>
      </c>
      <c r="K54" s="46">
        <f>K55+K57+K58+K59+K61+K62+K63+K64+K66+K68+K70+K74+K75+K76+K77</f>
        <v>82933000</v>
      </c>
      <c r="L54" s="22">
        <f>L55+L56</f>
        <v>53869734.68</v>
      </c>
      <c r="M54" s="45">
        <f t="shared" si="0"/>
        <v>72.9003784829826</v>
      </c>
    </row>
    <row r="55" spans="1:13" ht="63">
      <c r="A55" s="41" t="s">
        <v>198</v>
      </c>
      <c r="B55" s="23" t="s">
        <v>206</v>
      </c>
      <c r="C55" s="24">
        <v>356000</v>
      </c>
      <c r="D55" s="22">
        <f>E55-C55</f>
        <v>-356000</v>
      </c>
      <c r="E55" s="34" t="s">
        <v>332</v>
      </c>
      <c r="F55" s="47">
        <v>349000</v>
      </c>
      <c r="G55" s="46">
        <f>H55-F55</f>
        <v>0</v>
      </c>
      <c r="H55" s="47">
        <v>349000</v>
      </c>
      <c r="I55" s="47">
        <v>345000</v>
      </c>
      <c r="J55" s="47">
        <f>K55-I55</f>
        <v>0</v>
      </c>
      <c r="K55" s="47">
        <v>345000</v>
      </c>
      <c r="L55" s="24">
        <v>69950</v>
      </c>
      <c r="M55" s="44"/>
    </row>
    <row r="56" spans="1:13" s="10" customFormat="1" ht="31.5">
      <c r="A56" s="19" t="s">
        <v>347</v>
      </c>
      <c r="B56" s="20" t="s">
        <v>348</v>
      </c>
      <c r="C56" s="24"/>
      <c r="D56" s="22"/>
      <c r="E56" s="24">
        <f aca="true" t="shared" si="12" ref="E56:K56">E57+E58+E59+E61+E62+E63+E64+E65+E67+E69+E74+E75+E76+E77</f>
        <v>73895000</v>
      </c>
      <c r="F56" s="24">
        <f t="shared" si="12"/>
        <v>68205000</v>
      </c>
      <c r="G56" s="24">
        <f t="shared" si="12"/>
        <v>0</v>
      </c>
      <c r="H56" s="24">
        <f t="shared" si="12"/>
        <v>68205000</v>
      </c>
      <c r="I56" s="24">
        <f t="shared" si="12"/>
        <v>68428000</v>
      </c>
      <c r="J56" s="24">
        <f t="shared" si="12"/>
        <v>0</v>
      </c>
      <c r="K56" s="24">
        <f t="shared" si="12"/>
        <v>68428000</v>
      </c>
      <c r="L56" s="24">
        <f>L57+L58+L59+L61+L62+L63+L64+L65+L67+L69+L71+L73+L74+L75+L76+L77</f>
        <v>53799784.68</v>
      </c>
      <c r="M56" s="44">
        <f t="shared" si="0"/>
        <v>72.80571713918398</v>
      </c>
    </row>
    <row r="57" spans="1:13" ht="83.25" customHeight="1">
      <c r="A57" s="41" t="s">
        <v>199</v>
      </c>
      <c r="B57" s="23" t="s">
        <v>200</v>
      </c>
      <c r="C57" s="24">
        <v>625000</v>
      </c>
      <c r="D57" s="22">
        <f>E57-C57</f>
        <v>-405000</v>
      </c>
      <c r="E57" s="24">
        <v>220000</v>
      </c>
      <c r="F57" s="47">
        <v>626000</v>
      </c>
      <c r="G57" s="46">
        <f>H57-F57</f>
        <v>0</v>
      </c>
      <c r="H57" s="47">
        <v>626000</v>
      </c>
      <c r="I57" s="47">
        <v>702000</v>
      </c>
      <c r="J57" s="47">
        <f>K57-I57</f>
        <v>0</v>
      </c>
      <c r="K57" s="47">
        <v>702000</v>
      </c>
      <c r="L57" s="24">
        <v>141654.29</v>
      </c>
      <c r="M57" s="44">
        <f t="shared" si="0"/>
        <v>64.38831363636363</v>
      </c>
    </row>
    <row r="58" spans="1:13" ht="33.75" customHeight="1">
      <c r="A58" s="41" t="s">
        <v>201</v>
      </c>
      <c r="B58" s="23" t="s">
        <v>207</v>
      </c>
      <c r="C58" s="24">
        <v>8257000</v>
      </c>
      <c r="D58" s="22">
        <f>E58-C58</f>
        <v>6343000</v>
      </c>
      <c r="E58" s="24">
        <v>14600000</v>
      </c>
      <c r="F58" s="47">
        <v>9307000</v>
      </c>
      <c r="G58" s="46">
        <f>H58-F58</f>
        <v>0</v>
      </c>
      <c r="H58" s="47">
        <v>9307000</v>
      </c>
      <c r="I58" s="47">
        <v>9376000</v>
      </c>
      <c r="J58" s="47">
        <f>K58-I58</f>
        <v>0</v>
      </c>
      <c r="K58" s="47">
        <v>9376000</v>
      </c>
      <c r="L58" s="24">
        <v>21195595.39</v>
      </c>
      <c r="M58" s="44">
        <f t="shared" si="0"/>
        <v>145.17531089041097</v>
      </c>
    </row>
    <row r="59" spans="1:13" ht="51.75" customHeight="1">
      <c r="A59" s="41" t="s">
        <v>35</v>
      </c>
      <c r="B59" s="23" t="s">
        <v>36</v>
      </c>
      <c r="C59" s="24">
        <v>52961000</v>
      </c>
      <c r="D59" s="22">
        <f>E59-C59</f>
        <v>-9719000</v>
      </c>
      <c r="E59" s="24">
        <f>E60</f>
        <v>43242000</v>
      </c>
      <c r="F59" s="47">
        <v>54937000</v>
      </c>
      <c r="G59" s="46">
        <f>H59-F59</f>
        <v>0</v>
      </c>
      <c r="H59" s="47">
        <v>54937000</v>
      </c>
      <c r="I59" s="47">
        <v>54937000</v>
      </c>
      <c r="J59" s="47">
        <f>K59-I59</f>
        <v>0</v>
      </c>
      <c r="K59" s="47">
        <v>54937000</v>
      </c>
      <c r="L59" s="24">
        <f>L60</f>
        <v>21979100</v>
      </c>
      <c r="M59" s="44">
        <f t="shared" si="0"/>
        <v>50.828130058739184</v>
      </c>
    </row>
    <row r="60" spans="1:13" s="10" customFormat="1" ht="66.75" customHeight="1">
      <c r="A60" s="19" t="s">
        <v>349</v>
      </c>
      <c r="B60" s="20" t="s">
        <v>350</v>
      </c>
      <c r="C60" s="24"/>
      <c r="D60" s="22"/>
      <c r="E60" s="24">
        <v>43242000</v>
      </c>
      <c r="F60" s="47"/>
      <c r="G60" s="46"/>
      <c r="H60" s="47"/>
      <c r="I60" s="47"/>
      <c r="J60" s="47"/>
      <c r="K60" s="47"/>
      <c r="L60" s="24">
        <v>21979100</v>
      </c>
      <c r="M60" s="44">
        <f t="shared" si="0"/>
        <v>50.828130058739184</v>
      </c>
    </row>
    <row r="61" spans="1:13" ht="31.5">
      <c r="A61" s="41" t="s">
        <v>202</v>
      </c>
      <c r="B61" s="23" t="s">
        <v>203</v>
      </c>
      <c r="C61" s="24">
        <v>1542000</v>
      </c>
      <c r="D61" s="22">
        <f>E61-C61</f>
        <v>-1376000</v>
      </c>
      <c r="E61" s="24">
        <v>166000</v>
      </c>
      <c r="F61" s="47">
        <v>1758000</v>
      </c>
      <c r="G61" s="46">
        <f>H61-F61</f>
        <v>0</v>
      </c>
      <c r="H61" s="47">
        <v>1758000</v>
      </c>
      <c r="I61" s="47">
        <v>1897000</v>
      </c>
      <c r="J61" s="47">
        <f>K61-I61</f>
        <v>0</v>
      </c>
      <c r="K61" s="47">
        <v>1897000</v>
      </c>
      <c r="L61" s="24">
        <v>304410</v>
      </c>
      <c r="M61" s="44">
        <f t="shared" si="0"/>
        <v>183.37951807228916</v>
      </c>
    </row>
    <row r="62" spans="1:13" ht="63">
      <c r="A62" s="41" t="s">
        <v>31</v>
      </c>
      <c r="B62" s="23" t="s">
        <v>32</v>
      </c>
      <c r="C62" s="24">
        <v>168000</v>
      </c>
      <c r="D62" s="22">
        <f>E62-C62</f>
        <v>1000</v>
      </c>
      <c r="E62" s="24">
        <v>169000</v>
      </c>
      <c r="F62" s="47">
        <v>169000</v>
      </c>
      <c r="G62" s="46">
        <f>H62-F62</f>
        <v>0</v>
      </c>
      <c r="H62" s="47">
        <v>169000</v>
      </c>
      <c r="I62" s="47">
        <v>170000</v>
      </c>
      <c r="J62" s="47">
        <f>K62-I62</f>
        <v>0</v>
      </c>
      <c r="K62" s="47">
        <v>170000</v>
      </c>
      <c r="L62" s="24">
        <v>72000</v>
      </c>
      <c r="M62" s="44">
        <f t="shared" si="0"/>
        <v>42.60355029585799</v>
      </c>
    </row>
    <row r="63" spans="1:13" ht="33.75" customHeight="1">
      <c r="A63" s="41" t="s">
        <v>139</v>
      </c>
      <c r="B63" s="23" t="s">
        <v>149</v>
      </c>
      <c r="C63" s="24">
        <v>77000</v>
      </c>
      <c r="D63" s="22">
        <f>E63-C63</f>
        <v>84000</v>
      </c>
      <c r="E63" s="24">
        <v>161000</v>
      </c>
      <c r="F63" s="47">
        <v>62000</v>
      </c>
      <c r="G63" s="46">
        <f>H63-F63</f>
        <v>0</v>
      </c>
      <c r="H63" s="47">
        <v>62000</v>
      </c>
      <c r="I63" s="47">
        <v>63000</v>
      </c>
      <c r="J63" s="47">
        <f>K63-I63</f>
        <v>0</v>
      </c>
      <c r="K63" s="47">
        <v>63000</v>
      </c>
      <c r="L63" s="24">
        <v>97900</v>
      </c>
      <c r="M63" s="44">
        <f t="shared" si="0"/>
        <v>60.80745341614907</v>
      </c>
    </row>
    <row r="64" spans="1:13" ht="64.5" customHeight="1">
      <c r="A64" s="41" t="s">
        <v>33</v>
      </c>
      <c r="B64" s="23" t="s">
        <v>34</v>
      </c>
      <c r="C64" s="24">
        <v>245000</v>
      </c>
      <c r="D64" s="22">
        <f>E64-C64</f>
        <v>-108000</v>
      </c>
      <c r="E64" s="24">
        <v>137000</v>
      </c>
      <c r="F64" s="47">
        <v>244000</v>
      </c>
      <c r="G64" s="46">
        <f>H64-F64</f>
        <v>0</v>
      </c>
      <c r="H64" s="47">
        <v>244000</v>
      </c>
      <c r="I64" s="47">
        <v>244000</v>
      </c>
      <c r="J64" s="47">
        <f>K64-I64</f>
        <v>0</v>
      </c>
      <c r="K64" s="47">
        <v>244000</v>
      </c>
      <c r="L64" s="24">
        <v>52850</v>
      </c>
      <c r="M64" s="44">
        <f t="shared" si="0"/>
        <v>38.57664233576642</v>
      </c>
    </row>
    <row r="65" spans="1:13" s="10" customFormat="1" ht="63">
      <c r="A65" s="19" t="s">
        <v>351</v>
      </c>
      <c r="B65" s="20" t="s">
        <v>352</v>
      </c>
      <c r="C65" s="24"/>
      <c r="D65" s="22"/>
      <c r="E65" s="24">
        <v>13150000</v>
      </c>
      <c r="F65" s="47"/>
      <c r="G65" s="46"/>
      <c r="H65" s="47"/>
      <c r="I65" s="47"/>
      <c r="J65" s="47"/>
      <c r="K65" s="47"/>
      <c r="L65" s="24">
        <v>8641625</v>
      </c>
      <c r="M65" s="44">
        <f t="shared" si="0"/>
        <v>65.71577946768062</v>
      </c>
    </row>
    <row r="66" spans="1:13" ht="147.75" customHeight="1">
      <c r="A66" s="41" t="s">
        <v>37</v>
      </c>
      <c r="B66" s="23" t="s">
        <v>230</v>
      </c>
      <c r="C66" s="24">
        <v>13130000</v>
      </c>
      <c r="D66" s="22">
        <f>E66-C66</f>
        <v>20000</v>
      </c>
      <c r="E66" s="24">
        <v>13150000</v>
      </c>
      <c r="F66" s="47">
        <v>13200000</v>
      </c>
      <c r="G66" s="46">
        <f>H66-F66</f>
        <v>0</v>
      </c>
      <c r="H66" s="47">
        <v>13200000</v>
      </c>
      <c r="I66" s="47">
        <v>13250000</v>
      </c>
      <c r="J66" s="47">
        <f>K66-I66</f>
        <v>0</v>
      </c>
      <c r="K66" s="47">
        <v>13250000</v>
      </c>
      <c r="L66" s="24">
        <v>8641625</v>
      </c>
      <c r="M66" s="44">
        <f t="shared" si="0"/>
        <v>65.71577946768062</v>
      </c>
    </row>
    <row r="67" spans="1:13" s="10" customFormat="1" ht="48.75" customHeight="1">
      <c r="A67" s="19" t="s">
        <v>353</v>
      </c>
      <c r="B67" s="20" t="s">
        <v>354</v>
      </c>
      <c r="C67" s="24"/>
      <c r="D67" s="22"/>
      <c r="E67" s="24">
        <f>E68</f>
        <v>893000</v>
      </c>
      <c r="F67" s="47"/>
      <c r="G67" s="46"/>
      <c r="H67" s="47"/>
      <c r="I67" s="47"/>
      <c r="J67" s="47"/>
      <c r="K67" s="47"/>
      <c r="L67" s="24">
        <f>L68</f>
        <v>396000</v>
      </c>
      <c r="M67" s="44">
        <f t="shared" si="0"/>
        <v>44.34490481522956</v>
      </c>
    </row>
    <row r="68" spans="1:13" ht="94.5">
      <c r="A68" s="41" t="s">
        <v>38</v>
      </c>
      <c r="B68" s="23" t="s">
        <v>39</v>
      </c>
      <c r="C68" s="24">
        <v>850000</v>
      </c>
      <c r="D68" s="22">
        <f>E68-C68</f>
        <v>43000</v>
      </c>
      <c r="E68" s="24">
        <v>893000</v>
      </c>
      <c r="F68" s="47">
        <v>870000</v>
      </c>
      <c r="G68" s="46">
        <f>H68-F68</f>
        <v>0</v>
      </c>
      <c r="H68" s="47">
        <v>870000</v>
      </c>
      <c r="I68" s="47">
        <v>910000</v>
      </c>
      <c r="J68" s="47">
        <f>K68-I68</f>
        <v>0</v>
      </c>
      <c r="K68" s="47">
        <v>910000</v>
      </c>
      <c r="L68" s="24">
        <v>396000</v>
      </c>
      <c r="M68" s="44">
        <f t="shared" si="0"/>
        <v>44.34490481522956</v>
      </c>
    </row>
    <row r="69" spans="1:13" s="10" customFormat="1" ht="31.5">
      <c r="A69" s="41" t="s">
        <v>551</v>
      </c>
      <c r="B69" s="23" t="s">
        <v>552</v>
      </c>
      <c r="C69" s="24"/>
      <c r="D69" s="22"/>
      <c r="E69" s="24">
        <f>E70</f>
        <v>252000</v>
      </c>
      <c r="F69" s="24">
        <f aca="true" t="shared" si="13" ref="F69:L69">F70</f>
        <v>595000</v>
      </c>
      <c r="G69" s="24">
        <f t="shared" si="13"/>
        <v>0</v>
      </c>
      <c r="H69" s="24">
        <f t="shared" si="13"/>
        <v>595000</v>
      </c>
      <c r="I69" s="24">
        <f t="shared" si="13"/>
        <v>595000</v>
      </c>
      <c r="J69" s="24">
        <f t="shared" si="13"/>
        <v>0</v>
      </c>
      <c r="K69" s="24">
        <f t="shared" si="13"/>
        <v>595000</v>
      </c>
      <c r="L69" s="24">
        <f t="shared" si="13"/>
        <v>117100</v>
      </c>
      <c r="M69" s="44">
        <f t="shared" si="0"/>
        <v>46.46825396825397</v>
      </c>
    </row>
    <row r="70" spans="1:13" ht="68.25" customHeight="1">
      <c r="A70" s="41" t="s">
        <v>155</v>
      </c>
      <c r="B70" s="23" t="s">
        <v>156</v>
      </c>
      <c r="C70" s="24">
        <v>595000</v>
      </c>
      <c r="D70" s="22">
        <f>E70-C70</f>
        <v>-343000</v>
      </c>
      <c r="E70" s="24">
        <v>252000</v>
      </c>
      <c r="F70" s="47">
        <v>595000</v>
      </c>
      <c r="G70" s="46">
        <f>H70-F70</f>
        <v>0</v>
      </c>
      <c r="H70" s="47">
        <v>595000</v>
      </c>
      <c r="I70" s="47">
        <v>595000</v>
      </c>
      <c r="J70" s="47">
        <f>K70-I70</f>
        <v>0</v>
      </c>
      <c r="K70" s="47">
        <v>595000</v>
      </c>
      <c r="L70" s="24">
        <v>117100</v>
      </c>
      <c r="M70" s="44">
        <f t="shared" si="0"/>
        <v>46.46825396825397</v>
      </c>
    </row>
    <row r="71" spans="1:13" s="54" customFormat="1" ht="63">
      <c r="A71" s="41" t="s">
        <v>674</v>
      </c>
      <c r="B71" s="23" t="s">
        <v>675</v>
      </c>
      <c r="C71" s="24"/>
      <c r="D71" s="22"/>
      <c r="E71" s="34" t="s">
        <v>332</v>
      </c>
      <c r="F71" s="47"/>
      <c r="G71" s="46"/>
      <c r="H71" s="47"/>
      <c r="I71" s="47"/>
      <c r="J71" s="47"/>
      <c r="K71" s="47"/>
      <c r="L71" s="24">
        <f>L72</f>
        <v>67550</v>
      </c>
      <c r="M71" s="44"/>
    </row>
    <row r="72" spans="1:13" s="54" customFormat="1" ht="69" customHeight="1">
      <c r="A72" s="41" t="s">
        <v>676</v>
      </c>
      <c r="B72" s="23" t="s">
        <v>677</v>
      </c>
      <c r="C72" s="24"/>
      <c r="D72" s="22"/>
      <c r="E72" s="34" t="s">
        <v>332</v>
      </c>
      <c r="F72" s="47"/>
      <c r="G72" s="46"/>
      <c r="H72" s="47"/>
      <c r="I72" s="47"/>
      <c r="J72" s="47"/>
      <c r="K72" s="47"/>
      <c r="L72" s="24">
        <v>67550</v>
      </c>
      <c r="M72" s="44"/>
    </row>
    <row r="73" spans="1:13" s="10" customFormat="1" ht="33.75" customHeight="1">
      <c r="A73" s="19" t="s">
        <v>355</v>
      </c>
      <c r="B73" s="20" t="s">
        <v>356</v>
      </c>
      <c r="C73" s="24"/>
      <c r="D73" s="22"/>
      <c r="E73" s="34" t="s">
        <v>332</v>
      </c>
      <c r="F73" s="47"/>
      <c r="G73" s="46"/>
      <c r="H73" s="47"/>
      <c r="I73" s="47"/>
      <c r="J73" s="47"/>
      <c r="K73" s="47"/>
      <c r="L73" s="24">
        <v>3000</v>
      </c>
      <c r="M73" s="44"/>
    </row>
    <row r="74" spans="1:13" ht="36" customHeight="1">
      <c r="A74" s="41" t="s">
        <v>185</v>
      </c>
      <c r="B74" s="23" t="s">
        <v>186</v>
      </c>
      <c r="C74" s="24">
        <v>24000</v>
      </c>
      <c r="D74" s="22">
        <f>E74-C74</f>
        <v>16000</v>
      </c>
      <c r="E74" s="24">
        <v>40000</v>
      </c>
      <c r="F74" s="47">
        <v>73000</v>
      </c>
      <c r="G74" s="46">
        <f>H74-F74</f>
        <v>0</v>
      </c>
      <c r="H74" s="47">
        <v>73000</v>
      </c>
      <c r="I74" s="47">
        <v>10000</v>
      </c>
      <c r="J74" s="47">
        <f>K74-I74</f>
        <v>0</v>
      </c>
      <c r="K74" s="47">
        <v>10000</v>
      </c>
      <c r="L74" s="24">
        <v>3000</v>
      </c>
      <c r="M74" s="44">
        <f t="shared" si="0"/>
        <v>7.5</v>
      </c>
    </row>
    <row r="75" spans="1:13" ht="78.75">
      <c r="A75" s="41" t="s">
        <v>187</v>
      </c>
      <c r="B75" s="23" t="s">
        <v>208</v>
      </c>
      <c r="C75" s="24">
        <v>224000</v>
      </c>
      <c r="D75" s="22">
        <f>E75-C75</f>
        <v>16000</v>
      </c>
      <c r="E75" s="24">
        <v>240000</v>
      </c>
      <c r="F75" s="47">
        <v>224000</v>
      </c>
      <c r="G75" s="46">
        <f>H75-F75</f>
        <v>0</v>
      </c>
      <c r="H75" s="47">
        <v>224000</v>
      </c>
      <c r="I75" s="47">
        <v>224000</v>
      </c>
      <c r="J75" s="47">
        <f>K75-I75</f>
        <v>0</v>
      </c>
      <c r="K75" s="47">
        <v>224000</v>
      </c>
      <c r="L75" s="24">
        <v>308000</v>
      </c>
      <c r="M75" s="44">
        <f t="shared" si="0"/>
        <v>128.33333333333334</v>
      </c>
    </row>
    <row r="76" spans="1:13" ht="69" customHeight="1">
      <c r="A76" s="41" t="s">
        <v>188</v>
      </c>
      <c r="B76" s="23" t="s">
        <v>189</v>
      </c>
      <c r="C76" s="24">
        <v>120000</v>
      </c>
      <c r="D76" s="22">
        <f>E76-C76</f>
        <v>-45000</v>
      </c>
      <c r="E76" s="24">
        <v>75000</v>
      </c>
      <c r="F76" s="47">
        <v>120000</v>
      </c>
      <c r="G76" s="46">
        <f>H76-F76</f>
        <v>0</v>
      </c>
      <c r="H76" s="47">
        <v>120000</v>
      </c>
      <c r="I76" s="47">
        <v>120000</v>
      </c>
      <c r="J76" s="47">
        <f>K76-I76</f>
        <v>0</v>
      </c>
      <c r="K76" s="47">
        <v>120000</v>
      </c>
      <c r="L76" s="24">
        <v>55000</v>
      </c>
      <c r="M76" s="44">
        <f t="shared" si="0"/>
        <v>73.33333333333333</v>
      </c>
    </row>
    <row r="77" spans="1:13" ht="48.75" customHeight="1">
      <c r="A77" s="41" t="s">
        <v>196</v>
      </c>
      <c r="B77" s="25" t="s">
        <v>197</v>
      </c>
      <c r="C77" s="24">
        <v>3150000</v>
      </c>
      <c r="D77" s="22">
        <f>E77-C77</f>
        <v>-2600000</v>
      </c>
      <c r="E77" s="24">
        <v>550000</v>
      </c>
      <c r="F77" s="47">
        <v>90000</v>
      </c>
      <c r="G77" s="46">
        <f>H77-F77</f>
        <v>0</v>
      </c>
      <c r="H77" s="47">
        <v>90000</v>
      </c>
      <c r="I77" s="47">
        <v>90000</v>
      </c>
      <c r="J77" s="47">
        <f>K77-I77</f>
        <v>0</v>
      </c>
      <c r="K77" s="47">
        <v>90000</v>
      </c>
      <c r="L77" s="24">
        <v>365000</v>
      </c>
      <c r="M77" s="44">
        <f t="shared" si="0"/>
        <v>66.36363636363637</v>
      </c>
    </row>
    <row r="78" spans="1:13" s="10" customFormat="1" ht="32.25" customHeight="1">
      <c r="A78" s="27" t="s">
        <v>357</v>
      </c>
      <c r="B78" s="28" t="s">
        <v>358</v>
      </c>
      <c r="C78" s="24"/>
      <c r="D78" s="22"/>
      <c r="E78" s="37" t="s">
        <v>332</v>
      </c>
      <c r="F78" s="47"/>
      <c r="G78" s="46"/>
      <c r="H78" s="47"/>
      <c r="I78" s="47"/>
      <c r="J78" s="47"/>
      <c r="K78" s="47"/>
      <c r="L78" s="22">
        <f>L79+L89+L93+L95</f>
        <v>47470.880000000005</v>
      </c>
      <c r="M78" s="44"/>
    </row>
    <row r="79" spans="1:13" s="10" customFormat="1" ht="18.75">
      <c r="A79" s="19" t="s">
        <v>359</v>
      </c>
      <c r="B79" s="20" t="s">
        <v>360</v>
      </c>
      <c r="C79" s="24"/>
      <c r="D79" s="22"/>
      <c r="E79" s="34" t="s">
        <v>332</v>
      </c>
      <c r="F79" s="47"/>
      <c r="G79" s="46"/>
      <c r="H79" s="47"/>
      <c r="I79" s="47"/>
      <c r="J79" s="47"/>
      <c r="K79" s="47"/>
      <c r="L79" s="24">
        <f>L80+L86</f>
        <v>62166.41</v>
      </c>
      <c r="M79" s="44"/>
    </row>
    <row r="80" spans="1:13" s="10" customFormat="1" ht="18.75">
      <c r="A80" s="19" t="s">
        <v>361</v>
      </c>
      <c r="B80" s="20" t="s">
        <v>362</v>
      </c>
      <c r="C80" s="24"/>
      <c r="D80" s="22"/>
      <c r="E80" s="34" t="s">
        <v>332</v>
      </c>
      <c r="F80" s="47"/>
      <c r="G80" s="46"/>
      <c r="H80" s="47"/>
      <c r="I80" s="47"/>
      <c r="J80" s="47"/>
      <c r="K80" s="47"/>
      <c r="L80" s="24">
        <f>L81+L84+L85</f>
        <v>34448.48</v>
      </c>
      <c r="M80" s="44"/>
    </row>
    <row r="81" spans="1:13" s="10" customFormat="1" ht="18.75">
      <c r="A81" s="19" t="s">
        <v>363</v>
      </c>
      <c r="B81" s="20" t="s">
        <v>364</v>
      </c>
      <c r="C81" s="24"/>
      <c r="D81" s="22"/>
      <c r="E81" s="34" t="s">
        <v>332</v>
      </c>
      <c r="F81" s="47"/>
      <c r="G81" s="46"/>
      <c r="H81" s="47"/>
      <c r="I81" s="47"/>
      <c r="J81" s="47"/>
      <c r="K81" s="47"/>
      <c r="L81" s="24">
        <f>L82+L83</f>
        <v>633.8199999999999</v>
      </c>
      <c r="M81" s="44"/>
    </row>
    <row r="82" spans="1:13" s="10" customFormat="1" ht="31.5">
      <c r="A82" s="19" t="s">
        <v>365</v>
      </c>
      <c r="B82" s="20" t="s">
        <v>647</v>
      </c>
      <c r="C82" s="24"/>
      <c r="D82" s="22"/>
      <c r="E82" s="34" t="s">
        <v>332</v>
      </c>
      <c r="F82" s="47"/>
      <c r="G82" s="46"/>
      <c r="H82" s="47"/>
      <c r="I82" s="47"/>
      <c r="J82" s="47"/>
      <c r="K82" s="47"/>
      <c r="L82" s="24">
        <v>235.32</v>
      </c>
      <c r="M82" s="44"/>
    </row>
    <row r="83" spans="1:13" s="54" customFormat="1" ht="31.5">
      <c r="A83" s="19" t="s">
        <v>648</v>
      </c>
      <c r="B83" s="20" t="s">
        <v>366</v>
      </c>
      <c r="C83" s="24"/>
      <c r="D83" s="22"/>
      <c r="E83" s="34" t="s">
        <v>332</v>
      </c>
      <c r="F83" s="47"/>
      <c r="G83" s="46"/>
      <c r="H83" s="47"/>
      <c r="I83" s="47"/>
      <c r="J83" s="47"/>
      <c r="K83" s="47"/>
      <c r="L83" s="24">
        <v>398.5</v>
      </c>
      <c r="M83" s="44"/>
    </row>
    <row r="84" spans="1:13" s="10" customFormat="1" ht="18.75">
      <c r="A84" s="19" t="s">
        <v>367</v>
      </c>
      <c r="B84" s="20" t="s">
        <v>368</v>
      </c>
      <c r="C84" s="24"/>
      <c r="D84" s="22"/>
      <c r="E84" s="34" t="s">
        <v>332</v>
      </c>
      <c r="F84" s="47"/>
      <c r="G84" s="46"/>
      <c r="H84" s="47"/>
      <c r="I84" s="47"/>
      <c r="J84" s="47"/>
      <c r="K84" s="47"/>
      <c r="L84" s="24">
        <v>33813.16</v>
      </c>
      <c r="M84" s="44"/>
    </row>
    <row r="85" spans="1:13" s="10" customFormat="1" ht="18.75">
      <c r="A85" s="19" t="s">
        <v>621</v>
      </c>
      <c r="B85" s="20" t="s">
        <v>622</v>
      </c>
      <c r="C85" s="24"/>
      <c r="D85" s="22"/>
      <c r="E85" s="34" t="s">
        <v>332</v>
      </c>
      <c r="F85" s="47"/>
      <c r="G85" s="46"/>
      <c r="H85" s="47"/>
      <c r="I85" s="47"/>
      <c r="J85" s="47"/>
      <c r="K85" s="47"/>
      <c r="L85" s="24">
        <v>1.5</v>
      </c>
      <c r="M85" s="44"/>
    </row>
    <row r="86" spans="1:13" s="10" customFormat="1" ht="18.75">
      <c r="A86" s="19" t="s">
        <v>369</v>
      </c>
      <c r="B86" s="20" t="s">
        <v>370</v>
      </c>
      <c r="C86" s="24"/>
      <c r="D86" s="22"/>
      <c r="E86" s="34" t="s">
        <v>332</v>
      </c>
      <c r="F86" s="47"/>
      <c r="G86" s="46"/>
      <c r="H86" s="47"/>
      <c r="I86" s="47"/>
      <c r="J86" s="47"/>
      <c r="K86" s="47"/>
      <c r="L86" s="24">
        <v>27717.93</v>
      </c>
      <c r="M86" s="44"/>
    </row>
    <row r="87" spans="1:13" s="54" customFormat="1" ht="63">
      <c r="A87" s="19" t="s">
        <v>649</v>
      </c>
      <c r="B87" s="20" t="s">
        <v>650</v>
      </c>
      <c r="C87" s="24"/>
      <c r="D87" s="22"/>
      <c r="E87" s="34" t="s">
        <v>332</v>
      </c>
      <c r="F87" s="47"/>
      <c r="G87" s="46"/>
      <c r="H87" s="47"/>
      <c r="I87" s="47"/>
      <c r="J87" s="47"/>
      <c r="K87" s="47"/>
      <c r="L87" s="24">
        <v>72</v>
      </c>
      <c r="M87" s="44"/>
    </row>
    <row r="88" spans="1:13" s="10" customFormat="1" ht="49.5" customHeight="1">
      <c r="A88" s="19" t="s">
        <v>371</v>
      </c>
      <c r="B88" s="20" t="s">
        <v>372</v>
      </c>
      <c r="C88" s="24"/>
      <c r="D88" s="22"/>
      <c r="E88" s="34" t="s">
        <v>332</v>
      </c>
      <c r="F88" s="47"/>
      <c r="G88" s="46"/>
      <c r="H88" s="47"/>
      <c r="I88" s="47"/>
      <c r="J88" s="47"/>
      <c r="K88" s="47"/>
      <c r="L88" s="24">
        <v>27645.93</v>
      </c>
      <c r="M88" s="44"/>
    </row>
    <row r="89" spans="1:13" s="10" customFormat="1" ht="18.75">
      <c r="A89" s="19" t="s">
        <v>373</v>
      </c>
      <c r="B89" s="20" t="s">
        <v>374</v>
      </c>
      <c r="C89" s="24"/>
      <c r="D89" s="22"/>
      <c r="E89" s="34" t="s">
        <v>332</v>
      </c>
      <c r="F89" s="47"/>
      <c r="G89" s="46"/>
      <c r="H89" s="47"/>
      <c r="I89" s="47"/>
      <c r="J89" s="47"/>
      <c r="K89" s="47"/>
      <c r="L89" s="24">
        <f>L90+L91+L92</f>
        <v>-2099.3199999999993</v>
      </c>
      <c r="M89" s="44"/>
    </row>
    <row r="90" spans="1:13" s="10" customFormat="1" ht="18.75">
      <c r="A90" s="19" t="s">
        <v>375</v>
      </c>
      <c r="B90" s="20" t="s">
        <v>376</v>
      </c>
      <c r="C90" s="24"/>
      <c r="D90" s="22"/>
      <c r="E90" s="34" t="s">
        <v>332</v>
      </c>
      <c r="F90" s="47"/>
      <c r="G90" s="46"/>
      <c r="H90" s="47"/>
      <c r="I90" s="47"/>
      <c r="J90" s="47"/>
      <c r="K90" s="47"/>
      <c r="L90" s="24">
        <v>9502.68</v>
      </c>
      <c r="M90" s="44"/>
    </row>
    <row r="91" spans="1:13" s="10" customFormat="1" ht="31.5">
      <c r="A91" s="19" t="s">
        <v>614</v>
      </c>
      <c r="B91" s="20" t="s">
        <v>615</v>
      </c>
      <c r="C91" s="24"/>
      <c r="D91" s="22"/>
      <c r="E91" s="34" t="s">
        <v>332</v>
      </c>
      <c r="F91" s="47"/>
      <c r="G91" s="46"/>
      <c r="H91" s="47"/>
      <c r="I91" s="47"/>
      <c r="J91" s="47"/>
      <c r="K91" s="47"/>
      <c r="L91" s="24">
        <v>-9679.06</v>
      </c>
      <c r="M91" s="44"/>
    </row>
    <row r="92" spans="1:13" s="10" customFormat="1" ht="18.75">
      <c r="A92" s="19" t="s">
        <v>377</v>
      </c>
      <c r="B92" s="20" t="s">
        <v>378</v>
      </c>
      <c r="C92" s="24"/>
      <c r="D92" s="22"/>
      <c r="E92" s="34" t="s">
        <v>332</v>
      </c>
      <c r="F92" s="47"/>
      <c r="G92" s="46"/>
      <c r="H92" s="47"/>
      <c r="I92" s="47"/>
      <c r="J92" s="47"/>
      <c r="K92" s="47"/>
      <c r="L92" s="24">
        <v>-1922.94</v>
      </c>
      <c r="M92" s="44"/>
    </row>
    <row r="93" spans="1:13" s="10" customFormat="1" ht="31.5">
      <c r="A93" s="35" t="s">
        <v>379</v>
      </c>
      <c r="B93" s="36" t="s">
        <v>380</v>
      </c>
      <c r="C93" s="24"/>
      <c r="D93" s="22"/>
      <c r="E93" s="34" t="s">
        <v>332</v>
      </c>
      <c r="F93" s="47"/>
      <c r="G93" s="46"/>
      <c r="H93" s="47"/>
      <c r="I93" s="47"/>
      <c r="J93" s="47"/>
      <c r="K93" s="47"/>
      <c r="L93" s="24">
        <f>L94</f>
        <v>1255.22</v>
      </c>
      <c r="M93" s="44"/>
    </row>
    <row r="94" spans="1:13" s="10" customFormat="1" ht="18.75">
      <c r="A94" s="35" t="s">
        <v>381</v>
      </c>
      <c r="B94" s="36" t="s">
        <v>382</v>
      </c>
      <c r="C94" s="24"/>
      <c r="D94" s="22"/>
      <c r="E94" s="34" t="s">
        <v>332</v>
      </c>
      <c r="F94" s="47"/>
      <c r="G94" s="46"/>
      <c r="H94" s="47"/>
      <c r="I94" s="47"/>
      <c r="J94" s="47"/>
      <c r="K94" s="47"/>
      <c r="L94" s="24">
        <v>1255.22</v>
      </c>
      <c r="M94" s="44"/>
    </row>
    <row r="95" spans="1:13" s="10" customFormat="1" ht="31.5">
      <c r="A95" s="19" t="s">
        <v>383</v>
      </c>
      <c r="B95" s="20" t="s">
        <v>384</v>
      </c>
      <c r="C95" s="24"/>
      <c r="D95" s="22"/>
      <c r="E95" s="34" t="s">
        <v>332</v>
      </c>
      <c r="F95" s="47"/>
      <c r="G95" s="46"/>
      <c r="H95" s="47"/>
      <c r="I95" s="47"/>
      <c r="J95" s="47"/>
      <c r="K95" s="47"/>
      <c r="L95" s="24">
        <f>L96</f>
        <v>-13851.43</v>
      </c>
      <c r="M95" s="44"/>
    </row>
    <row r="96" spans="1:13" s="10" customFormat="1" ht="31.5">
      <c r="A96" s="19" t="s">
        <v>385</v>
      </c>
      <c r="B96" s="20" t="s">
        <v>384</v>
      </c>
      <c r="C96" s="24"/>
      <c r="D96" s="22"/>
      <c r="E96" s="34" t="s">
        <v>332</v>
      </c>
      <c r="F96" s="47"/>
      <c r="G96" s="46"/>
      <c r="H96" s="47"/>
      <c r="I96" s="47"/>
      <c r="J96" s="47"/>
      <c r="K96" s="47"/>
      <c r="L96" s="24">
        <v>-13851.43</v>
      </c>
      <c r="M96" s="44"/>
    </row>
    <row r="97" spans="1:13" ht="34.5" customHeight="1">
      <c r="A97" s="40" t="s">
        <v>40</v>
      </c>
      <c r="B97" s="21" t="s">
        <v>41</v>
      </c>
      <c r="C97" s="22">
        <f>C98+C100+C103+C105+C107+C109+C112</f>
        <v>133291027</v>
      </c>
      <c r="D97" s="22">
        <f>E97-C97</f>
        <v>42561449</v>
      </c>
      <c r="E97" s="22">
        <f>E98+E100+E103+E105+E107+E109+E112</f>
        <v>175852476</v>
      </c>
      <c r="F97" s="46">
        <f>F98+F100+F103+F105+F107+F109+F112</f>
        <v>130475115</v>
      </c>
      <c r="G97" s="46">
        <f>H97-F97</f>
        <v>0</v>
      </c>
      <c r="H97" s="46">
        <f>H98+H100+H103+H105+H107+H109+H112</f>
        <v>130475115</v>
      </c>
      <c r="I97" s="46">
        <f>I98+I100+I103+I105+I107+I109+I112</f>
        <v>135480260</v>
      </c>
      <c r="J97" s="46">
        <f>K97-I97</f>
        <v>0</v>
      </c>
      <c r="K97" s="46">
        <f>K98+K100+K103+K105+K107+K109+K112</f>
        <v>135480260</v>
      </c>
      <c r="L97" s="22">
        <f>L98+L100+L102+L109+L112</f>
        <v>91250626.61000001</v>
      </c>
      <c r="M97" s="45">
        <f aca="true" t="shared" si="14" ref="M97:M146">L97/E97*100</f>
        <v>51.89044174163349</v>
      </c>
    </row>
    <row r="98" spans="1:13" ht="66.75" customHeight="1">
      <c r="A98" s="41" t="s">
        <v>42</v>
      </c>
      <c r="B98" s="23" t="s">
        <v>43</v>
      </c>
      <c r="C98" s="24">
        <v>6595000</v>
      </c>
      <c r="D98" s="22">
        <f>E98-C98</f>
        <v>6196000</v>
      </c>
      <c r="E98" s="24">
        <f>E99</f>
        <v>12791000</v>
      </c>
      <c r="F98" s="24">
        <f aca="true" t="shared" si="15" ref="F98:L98">F99</f>
        <v>0</v>
      </c>
      <c r="G98" s="24">
        <f t="shared" si="15"/>
        <v>0</v>
      </c>
      <c r="H98" s="24">
        <f t="shared" si="15"/>
        <v>0</v>
      </c>
      <c r="I98" s="24">
        <f t="shared" si="15"/>
        <v>0</v>
      </c>
      <c r="J98" s="24">
        <f t="shared" si="15"/>
        <v>0</v>
      </c>
      <c r="K98" s="24">
        <f t="shared" si="15"/>
        <v>0</v>
      </c>
      <c r="L98" s="24">
        <f t="shared" si="15"/>
        <v>5767736.54</v>
      </c>
      <c r="M98" s="44">
        <f t="shared" si="14"/>
        <v>45.09214713470409</v>
      </c>
    </row>
    <row r="99" spans="1:13" s="10" customFormat="1" ht="63">
      <c r="A99" s="19" t="s">
        <v>386</v>
      </c>
      <c r="B99" s="20" t="s">
        <v>387</v>
      </c>
      <c r="C99" s="24"/>
      <c r="D99" s="22"/>
      <c r="E99" s="24">
        <v>12791000</v>
      </c>
      <c r="F99" s="47"/>
      <c r="G99" s="46"/>
      <c r="H99" s="47"/>
      <c r="I99" s="47"/>
      <c r="J99" s="47"/>
      <c r="K99" s="47"/>
      <c r="L99" s="24">
        <v>5767736.54</v>
      </c>
      <c r="M99" s="44">
        <f t="shared" si="14"/>
        <v>45.09214713470409</v>
      </c>
    </row>
    <row r="100" spans="1:13" ht="17.25" customHeight="1">
      <c r="A100" s="41" t="s">
        <v>44</v>
      </c>
      <c r="B100" s="23" t="s">
        <v>45</v>
      </c>
      <c r="C100" s="24">
        <v>82027</v>
      </c>
      <c r="D100" s="22">
        <f>E100-C100</f>
        <v>17449</v>
      </c>
      <c r="E100" s="24">
        <f>E101</f>
        <v>99476</v>
      </c>
      <c r="F100" s="47">
        <v>53115</v>
      </c>
      <c r="G100" s="46">
        <f>H100-F100</f>
        <v>0</v>
      </c>
      <c r="H100" s="47">
        <v>53115</v>
      </c>
      <c r="I100" s="47">
        <v>53260</v>
      </c>
      <c r="J100" s="47">
        <f>K100-I100</f>
        <v>0</v>
      </c>
      <c r="K100" s="47">
        <v>53260</v>
      </c>
      <c r="L100" s="24" t="str">
        <f>L101</f>
        <v>0,00</v>
      </c>
      <c r="M100" s="44">
        <f t="shared" si="14"/>
        <v>0</v>
      </c>
    </row>
    <row r="101" spans="1:13" s="10" customFormat="1" ht="47.25">
      <c r="A101" s="19" t="s">
        <v>388</v>
      </c>
      <c r="B101" s="20" t="s">
        <v>389</v>
      </c>
      <c r="C101" s="24"/>
      <c r="D101" s="22"/>
      <c r="E101" s="24">
        <v>99476</v>
      </c>
      <c r="F101" s="47"/>
      <c r="G101" s="46"/>
      <c r="H101" s="47"/>
      <c r="I101" s="47"/>
      <c r="J101" s="47"/>
      <c r="K101" s="47"/>
      <c r="L101" s="34" t="s">
        <v>332</v>
      </c>
      <c r="M101" s="44">
        <f t="shared" si="14"/>
        <v>0</v>
      </c>
    </row>
    <row r="102" spans="1:13" s="10" customFormat="1" ht="65.25" customHeight="1">
      <c r="A102" s="19" t="s">
        <v>390</v>
      </c>
      <c r="B102" s="20" t="s">
        <v>391</v>
      </c>
      <c r="C102" s="24"/>
      <c r="D102" s="22"/>
      <c r="E102" s="24">
        <f>E103+E105+E107</f>
        <v>153507000</v>
      </c>
      <c r="F102" s="47"/>
      <c r="G102" s="46"/>
      <c r="H102" s="47"/>
      <c r="I102" s="47"/>
      <c r="J102" s="47"/>
      <c r="K102" s="47"/>
      <c r="L102" s="24">
        <f>L103+L105+L107</f>
        <v>83142265.14</v>
      </c>
      <c r="M102" s="44">
        <f t="shared" si="14"/>
        <v>54.161872188238966</v>
      </c>
    </row>
    <row r="103" spans="1:13" ht="63.75" customHeight="1">
      <c r="A103" s="41" t="s">
        <v>46</v>
      </c>
      <c r="B103" s="23" t="s">
        <v>209</v>
      </c>
      <c r="C103" s="24">
        <v>116080000</v>
      </c>
      <c r="D103" s="22">
        <f>E103-C103</f>
        <v>32212000</v>
      </c>
      <c r="E103" s="24">
        <f>E104</f>
        <v>148292000</v>
      </c>
      <c r="F103" s="47">
        <v>121359000</v>
      </c>
      <c r="G103" s="46">
        <f>H103-F103</f>
        <v>0</v>
      </c>
      <c r="H103" s="47">
        <v>121359000</v>
      </c>
      <c r="I103" s="47">
        <v>126658000</v>
      </c>
      <c r="J103" s="47">
        <f>K103-I103</f>
        <v>0</v>
      </c>
      <c r="K103" s="47">
        <v>126658000</v>
      </c>
      <c r="L103" s="24">
        <f>L104</f>
        <v>80576939.14</v>
      </c>
      <c r="M103" s="44">
        <f t="shared" si="14"/>
        <v>54.33667301000729</v>
      </c>
    </row>
    <row r="104" spans="1:13" s="10" customFormat="1" ht="66" customHeight="1">
      <c r="A104" s="19" t="s">
        <v>392</v>
      </c>
      <c r="B104" s="20" t="s">
        <v>393</v>
      </c>
      <c r="C104" s="24"/>
      <c r="D104" s="22"/>
      <c r="E104" s="24">
        <v>148292000</v>
      </c>
      <c r="F104" s="47"/>
      <c r="G104" s="46"/>
      <c r="H104" s="47"/>
      <c r="I104" s="47"/>
      <c r="J104" s="47"/>
      <c r="K104" s="47"/>
      <c r="L104" s="24">
        <v>80576939.14</v>
      </c>
      <c r="M104" s="44">
        <f t="shared" si="14"/>
        <v>54.33667301000729</v>
      </c>
    </row>
    <row r="105" spans="1:13" ht="67.5" customHeight="1">
      <c r="A105" s="41" t="s">
        <v>47</v>
      </c>
      <c r="B105" s="23" t="s">
        <v>48</v>
      </c>
      <c r="C105" s="24">
        <v>2686000</v>
      </c>
      <c r="D105" s="22">
        <f>E105-C105</f>
        <v>267000</v>
      </c>
      <c r="E105" s="24">
        <f>E106</f>
        <v>2953000</v>
      </c>
      <c r="F105" s="47">
        <v>2812000</v>
      </c>
      <c r="G105" s="46">
        <f>H105-F105</f>
        <v>0</v>
      </c>
      <c r="H105" s="47">
        <v>2812000</v>
      </c>
      <c r="I105" s="47">
        <v>2933000</v>
      </c>
      <c r="J105" s="47">
        <f>K105-I105</f>
        <v>0</v>
      </c>
      <c r="K105" s="47">
        <v>2933000</v>
      </c>
      <c r="L105" s="24">
        <f>L106</f>
        <v>1399375.9</v>
      </c>
      <c r="M105" s="44">
        <f t="shared" si="14"/>
        <v>47.38827971554351</v>
      </c>
    </row>
    <row r="106" spans="1:13" s="10" customFormat="1" ht="65.25" customHeight="1">
      <c r="A106" s="19" t="s">
        <v>394</v>
      </c>
      <c r="B106" s="20" t="s">
        <v>395</v>
      </c>
      <c r="C106" s="24"/>
      <c r="D106" s="22"/>
      <c r="E106" s="24">
        <v>2953000</v>
      </c>
      <c r="F106" s="47"/>
      <c r="G106" s="46"/>
      <c r="H106" s="47"/>
      <c r="I106" s="47"/>
      <c r="J106" s="47"/>
      <c r="K106" s="47"/>
      <c r="L106" s="24">
        <v>1399375.9</v>
      </c>
      <c r="M106" s="44">
        <f t="shared" si="14"/>
        <v>47.38827971554351</v>
      </c>
    </row>
    <row r="107" spans="1:13" ht="31.5">
      <c r="A107" s="41" t="s">
        <v>144</v>
      </c>
      <c r="B107" s="23" t="s">
        <v>145</v>
      </c>
      <c r="C107" s="24">
        <v>2663000</v>
      </c>
      <c r="D107" s="22">
        <f>E107-C107</f>
        <v>-401000</v>
      </c>
      <c r="E107" s="24">
        <f>E108</f>
        <v>2262000</v>
      </c>
      <c r="F107" s="47">
        <v>2788000</v>
      </c>
      <c r="G107" s="46">
        <f>H107-F107</f>
        <v>0</v>
      </c>
      <c r="H107" s="47">
        <v>2788000</v>
      </c>
      <c r="I107" s="47">
        <v>2908000</v>
      </c>
      <c r="J107" s="47">
        <f>K107-I107</f>
        <v>0</v>
      </c>
      <c r="K107" s="47">
        <v>2908000</v>
      </c>
      <c r="L107" s="24">
        <f>L108</f>
        <v>1165950.1</v>
      </c>
      <c r="M107" s="44">
        <f t="shared" si="14"/>
        <v>51.54509725906278</v>
      </c>
    </row>
    <row r="108" spans="1:13" s="10" customFormat="1" ht="31.5">
      <c r="A108" s="19" t="s">
        <v>396</v>
      </c>
      <c r="B108" s="20" t="s">
        <v>397</v>
      </c>
      <c r="C108" s="24"/>
      <c r="D108" s="22"/>
      <c r="E108" s="24">
        <v>2262000</v>
      </c>
      <c r="F108" s="47"/>
      <c r="G108" s="46"/>
      <c r="H108" s="47"/>
      <c r="I108" s="47"/>
      <c r="J108" s="47"/>
      <c r="K108" s="47"/>
      <c r="L108" s="24">
        <v>1165950.1</v>
      </c>
      <c r="M108" s="44">
        <f t="shared" si="14"/>
        <v>51.54509725906278</v>
      </c>
    </row>
    <row r="109" spans="1:13" ht="31.5">
      <c r="A109" s="41" t="s">
        <v>49</v>
      </c>
      <c r="B109" s="23" t="s">
        <v>50</v>
      </c>
      <c r="C109" s="24">
        <v>3685000</v>
      </c>
      <c r="D109" s="22">
        <f>E109-C109</f>
        <v>1321000</v>
      </c>
      <c r="E109" s="24">
        <f>E110</f>
        <v>5006000</v>
      </c>
      <c r="F109" s="47">
        <v>2063000</v>
      </c>
      <c r="G109" s="46">
        <f>H109-F109</f>
        <v>0</v>
      </c>
      <c r="H109" s="47">
        <v>2063000</v>
      </c>
      <c r="I109" s="47">
        <v>1628000</v>
      </c>
      <c r="J109" s="47">
        <f>K109-I109</f>
        <v>0</v>
      </c>
      <c r="K109" s="47">
        <v>1628000</v>
      </c>
      <c r="L109" s="24">
        <f>L110</f>
        <v>855000</v>
      </c>
      <c r="M109" s="44">
        <f t="shared" si="14"/>
        <v>17.079504594486615</v>
      </c>
    </row>
    <row r="110" spans="1:13" s="10" customFormat="1" ht="47.25" customHeight="1">
      <c r="A110" s="19" t="s">
        <v>398</v>
      </c>
      <c r="B110" s="20" t="s">
        <v>399</v>
      </c>
      <c r="C110" s="24"/>
      <c r="D110" s="22"/>
      <c r="E110" s="24">
        <f>E111</f>
        <v>5006000</v>
      </c>
      <c r="F110" s="47"/>
      <c r="G110" s="46"/>
      <c r="H110" s="47"/>
      <c r="I110" s="47"/>
      <c r="J110" s="47"/>
      <c r="K110" s="47"/>
      <c r="L110" s="24">
        <f>L111</f>
        <v>855000</v>
      </c>
      <c r="M110" s="44">
        <f t="shared" si="14"/>
        <v>17.079504594486615</v>
      </c>
    </row>
    <row r="111" spans="1:13" s="10" customFormat="1" ht="47.25" customHeight="1">
      <c r="A111" s="19" t="s">
        <v>400</v>
      </c>
      <c r="B111" s="20" t="s">
        <v>401</v>
      </c>
      <c r="C111" s="24"/>
      <c r="D111" s="22"/>
      <c r="E111" s="24">
        <v>5006000</v>
      </c>
      <c r="F111" s="47"/>
      <c r="G111" s="46"/>
      <c r="H111" s="47"/>
      <c r="I111" s="47"/>
      <c r="J111" s="47"/>
      <c r="K111" s="47"/>
      <c r="L111" s="24">
        <v>855000</v>
      </c>
      <c r="M111" s="44">
        <f t="shared" si="14"/>
        <v>17.079504594486615</v>
      </c>
    </row>
    <row r="112" spans="1:13" ht="68.25" customHeight="1">
      <c r="A112" s="41" t="s">
        <v>51</v>
      </c>
      <c r="B112" s="23" t="s">
        <v>52</v>
      </c>
      <c r="C112" s="24">
        <v>1500000</v>
      </c>
      <c r="D112" s="22">
        <f>E112-C112</f>
        <v>2949000</v>
      </c>
      <c r="E112" s="24">
        <f>E113</f>
        <v>4449000</v>
      </c>
      <c r="F112" s="47">
        <v>1400000</v>
      </c>
      <c r="G112" s="46">
        <f>H112-F112</f>
        <v>0</v>
      </c>
      <c r="H112" s="47">
        <v>1400000</v>
      </c>
      <c r="I112" s="47">
        <v>1300000</v>
      </c>
      <c r="J112" s="47">
        <f>K112-I112</f>
        <v>0</v>
      </c>
      <c r="K112" s="47">
        <v>1300000</v>
      </c>
      <c r="L112" s="24">
        <f>L113</f>
        <v>1485624.93</v>
      </c>
      <c r="M112" s="44">
        <f t="shared" si="14"/>
        <v>33.392333782872555</v>
      </c>
    </row>
    <row r="113" spans="1:13" s="10" customFormat="1" ht="66.75" customHeight="1">
      <c r="A113" s="19" t="s">
        <v>402</v>
      </c>
      <c r="B113" s="20" t="s">
        <v>403</v>
      </c>
      <c r="C113" s="24"/>
      <c r="D113" s="22"/>
      <c r="E113" s="24">
        <f>E114</f>
        <v>4449000</v>
      </c>
      <c r="F113" s="47"/>
      <c r="G113" s="46"/>
      <c r="H113" s="47"/>
      <c r="I113" s="47"/>
      <c r="J113" s="47"/>
      <c r="K113" s="47"/>
      <c r="L113" s="24">
        <f>L114</f>
        <v>1485624.93</v>
      </c>
      <c r="M113" s="44">
        <f t="shared" si="14"/>
        <v>33.392333782872555</v>
      </c>
    </row>
    <row r="114" spans="1:13" s="10" customFormat="1" ht="94.5">
      <c r="A114" s="19" t="s">
        <v>404</v>
      </c>
      <c r="B114" s="20" t="s">
        <v>405</v>
      </c>
      <c r="C114" s="24"/>
      <c r="D114" s="22"/>
      <c r="E114" s="24">
        <v>4449000</v>
      </c>
      <c r="F114" s="47"/>
      <c r="G114" s="46"/>
      <c r="H114" s="47"/>
      <c r="I114" s="47"/>
      <c r="J114" s="47"/>
      <c r="K114" s="47"/>
      <c r="L114" s="24">
        <v>1485624.93</v>
      </c>
      <c r="M114" s="44">
        <f t="shared" si="14"/>
        <v>33.392333782872555</v>
      </c>
    </row>
    <row r="115" spans="1:13" ht="20.25" customHeight="1">
      <c r="A115" s="40" t="s">
        <v>53</v>
      </c>
      <c r="B115" s="21" t="s">
        <v>54</v>
      </c>
      <c r="C115" s="22">
        <f>C116+C123+C125+C126+C128</f>
        <v>129646000</v>
      </c>
      <c r="D115" s="22">
        <f>E115-C115</f>
        <v>-27121000</v>
      </c>
      <c r="E115" s="22">
        <f>E116+E123+E125+E126+E128</f>
        <v>102525000</v>
      </c>
      <c r="F115" s="46">
        <f>F116+F123+F125+F126+F128</f>
        <v>50835000</v>
      </c>
      <c r="G115" s="46">
        <f>H115-F115</f>
        <v>0</v>
      </c>
      <c r="H115" s="46">
        <f>H116+H123+H125+H126+H128</f>
        <v>50835000</v>
      </c>
      <c r="I115" s="46">
        <f>I116+I123+I125+I126+I128</f>
        <v>53578000</v>
      </c>
      <c r="J115" s="46">
        <f>K115-I115</f>
        <v>0</v>
      </c>
      <c r="K115" s="46">
        <f>K116+K123+K125+K126+K128</f>
        <v>53578000</v>
      </c>
      <c r="L115" s="22">
        <f>L116+L122+L128</f>
        <v>62368793.16</v>
      </c>
      <c r="M115" s="45">
        <f t="shared" si="14"/>
        <v>60.83276582297</v>
      </c>
    </row>
    <row r="116" spans="1:13" ht="18.75">
      <c r="A116" s="41" t="s">
        <v>55</v>
      </c>
      <c r="B116" s="23" t="s">
        <v>56</v>
      </c>
      <c r="C116" s="24">
        <v>43890000</v>
      </c>
      <c r="D116" s="22">
        <f>E116-C116</f>
        <v>-33430000</v>
      </c>
      <c r="E116" s="24">
        <f>E117+E118+E119+E120</f>
        <v>10460000</v>
      </c>
      <c r="F116" s="47">
        <v>46479000</v>
      </c>
      <c r="G116" s="46">
        <f>H116-F116</f>
        <v>0</v>
      </c>
      <c r="H116" s="47">
        <v>46479000</v>
      </c>
      <c r="I116" s="47">
        <v>49222000</v>
      </c>
      <c r="J116" s="47">
        <f>K116-I116</f>
        <v>0</v>
      </c>
      <c r="K116" s="47">
        <v>49222000</v>
      </c>
      <c r="L116" s="24">
        <f>L117+L118+L119+L120+L121</f>
        <v>15471672.68</v>
      </c>
      <c r="M116" s="44">
        <f t="shared" si="14"/>
        <v>147.91274072657743</v>
      </c>
    </row>
    <row r="117" spans="1:13" s="10" customFormat="1" ht="31.5">
      <c r="A117" s="19" t="s">
        <v>406</v>
      </c>
      <c r="B117" s="20" t="s">
        <v>407</v>
      </c>
      <c r="C117" s="24"/>
      <c r="D117" s="22"/>
      <c r="E117" s="24">
        <v>889100</v>
      </c>
      <c r="F117" s="47"/>
      <c r="G117" s="46"/>
      <c r="H117" s="47"/>
      <c r="I117" s="47"/>
      <c r="J117" s="47"/>
      <c r="K117" s="47"/>
      <c r="L117" s="24">
        <v>2017730.08</v>
      </c>
      <c r="M117" s="44">
        <f t="shared" si="14"/>
        <v>226.94073557530086</v>
      </c>
    </row>
    <row r="118" spans="1:13" s="10" customFormat="1" ht="31.5">
      <c r="A118" s="19" t="s">
        <v>408</v>
      </c>
      <c r="B118" s="20" t="s">
        <v>409</v>
      </c>
      <c r="C118" s="24"/>
      <c r="D118" s="22"/>
      <c r="E118" s="34" t="s">
        <v>332</v>
      </c>
      <c r="F118" s="47"/>
      <c r="G118" s="46"/>
      <c r="H118" s="47"/>
      <c r="I118" s="47"/>
      <c r="J118" s="47"/>
      <c r="K118" s="47"/>
      <c r="L118" s="24">
        <v>253711.14</v>
      </c>
      <c r="M118" s="44"/>
    </row>
    <row r="119" spans="1:13" s="10" customFormat="1" ht="18.75">
      <c r="A119" s="19" t="s">
        <v>410</v>
      </c>
      <c r="B119" s="20" t="s">
        <v>411</v>
      </c>
      <c r="C119" s="24"/>
      <c r="D119" s="22"/>
      <c r="E119" s="24">
        <v>1391200</v>
      </c>
      <c r="F119" s="47"/>
      <c r="G119" s="46"/>
      <c r="H119" s="47"/>
      <c r="I119" s="47"/>
      <c r="J119" s="47"/>
      <c r="K119" s="47"/>
      <c r="L119" s="24">
        <v>1332826.53</v>
      </c>
      <c r="M119" s="44">
        <f t="shared" si="14"/>
        <v>95.8040921506613</v>
      </c>
    </row>
    <row r="120" spans="1:13" s="10" customFormat="1" ht="18.75">
      <c r="A120" s="19" t="s">
        <v>412</v>
      </c>
      <c r="B120" s="20" t="s">
        <v>413</v>
      </c>
      <c r="C120" s="24"/>
      <c r="D120" s="22"/>
      <c r="E120" s="24">
        <v>8179700</v>
      </c>
      <c r="F120" s="47"/>
      <c r="G120" s="46"/>
      <c r="H120" s="47"/>
      <c r="I120" s="47"/>
      <c r="J120" s="47"/>
      <c r="K120" s="47"/>
      <c r="L120" s="24">
        <v>11858699.37</v>
      </c>
      <c r="M120" s="44">
        <f t="shared" si="14"/>
        <v>144.97719195080504</v>
      </c>
    </row>
    <row r="121" spans="1:13" s="54" customFormat="1" ht="31.5">
      <c r="A121" s="19" t="s">
        <v>651</v>
      </c>
      <c r="B121" s="20" t="s">
        <v>652</v>
      </c>
      <c r="C121" s="24"/>
      <c r="D121" s="22"/>
      <c r="E121" s="34" t="s">
        <v>332</v>
      </c>
      <c r="F121" s="47"/>
      <c r="G121" s="46"/>
      <c r="H121" s="47"/>
      <c r="I121" s="47"/>
      <c r="J121" s="47"/>
      <c r="K121" s="47"/>
      <c r="L121" s="24">
        <v>8705.56</v>
      </c>
      <c r="M121" s="44"/>
    </row>
    <row r="122" spans="1:13" s="10" customFormat="1" ht="18.75">
      <c r="A122" s="19" t="s">
        <v>414</v>
      </c>
      <c r="B122" s="20" t="s">
        <v>415</v>
      </c>
      <c r="C122" s="24"/>
      <c r="D122" s="22"/>
      <c r="E122" s="24">
        <f>E123+E125+E126</f>
        <v>4357000</v>
      </c>
      <c r="F122" s="47"/>
      <c r="G122" s="46"/>
      <c r="H122" s="47"/>
      <c r="I122" s="47"/>
      <c r="J122" s="47"/>
      <c r="K122" s="47"/>
      <c r="L122" s="24">
        <f>L123+L125+L126</f>
        <v>1433528.45</v>
      </c>
      <c r="M122" s="44">
        <f t="shared" si="14"/>
        <v>32.90173169612118</v>
      </c>
    </row>
    <row r="123" spans="1:13" ht="47.25">
      <c r="A123" s="41" t="s">
        <v>58</v>
      </c>
      <c r="B123" s="23" t="s">
        <v>210</v>
      </c>
      <c r="C123" s="24">
        <v>4000000</v>
      </c>
      <c r="D123" s="22">
        <f>E123-C123</f>
        <v>0</v>
      </c>
      <c r="E123" s="24">
        <f>E124</f>
        <v>4000000</v>
      </c>
      <c r="F123" s="47">
        <v>4000000</v>
      </c>
      <c r="G123" s="46">
        <f>H123-F123</f>
        <v>0</v>
      </c>
      <c r="H123" s="47">
        <v>4000000</v>
      </c>
      <c r="I123" s="47">
        <v>4000000</v>
      </c>
      <c r="J123" s="47">
        <f>K123-I123</f>
        <v>0</v>
      </c>
      <c r="K123" s="47">
        <v>4000000</v>
      </c>
      <c r="L123" s="24">
        <f>L124</f>
        <v>1198327</v>
      </c>
      <c r="M123" s="44">
        <f t="shared" si="14"/>
        <v>29.958174999999997</v>
      </c>
    </row>
    <row r="124" spans="1:13" s="10" customFormat="1" ht="49.5" customHeight="1">
      <c r="A124" s="19" t="s">
        <v>416</v>
      </c>
      <c r="B124" s="20" t="s">
        <v>417</v>
      </c>
      <c r="C124" s="24"/>
      <c r="D124" s="22"/>
      <c r="E124" s="24">
        <v>4000000</v>
      </c>
      <c r="F124" s="47"/>
      <c r="G124" s="46"/>
      <c r="H124" s="47"/>
      <c r="I124" s="47"/>
      <c r="J124" s="47"/>
      <c r="K124" s="47"/>
      <c r="L124" s="24">
        <v>1198327</v>
      </c>
      <c r="M124" s="44">
        <f t="shared" si="14"/>
        <v>29.958174999999997</v>
      </c>
    </row>
    <row r="125" spans="1:13" ht="31.5">
      <c r="A125" s="41" t="s">
        <v>57</v>
      </c>
      <c r="B125" s="23" t="s">
        <v>211</v>
      </c>
      <c r="C125" s="24">
        <v>56000</v>
      </c>
      <c r="D125" s="22">
        <f>E125-C125</f>
        <v>1000</v>
      </c>
      <c r="E125" s="24">
        <v>57000</v>
      </c>
      <c r="F125" s="47">
        <v>56000</v>
      </c>
      <c r="G125" s="46">
        <f>H125-F125</f>
        <v>0</v>
      </c>
      <c r="H125" s="47">
        <v>56000</v>
      </c>
      <c r="I125" s="47">
        <v>56000</v>
      </c>
      <c r="J125" s="47">
        <f>K125-I125</f>
        <v>0</v>
      </c>
      <c r="K125" s="47">
        <v>56000</v>
      </c>
      <c r="L125" s="24">
        <v>36782.95</v>
      </c>
      <c r="M125" s="44">
        <f t="shared" si="14"/>
        <v>64.53149122807017</v>
      </c>
    </row>
    <row r="126" spans="1:13" ht="47.25">
      <c r="A126" s="41" t="s">
        <v>59</v>
      </c>
      <c r="B126" s="23" t="s">
        <v>60</v>
      </c>
      <c r="C126" s="24">
        <v>300000</v>
      </c>
      <c r="D126" s="22">
        <f>E126-C126</f>
        <v>0</v>
      </c>
      <c r="E126" s="24">
        <f>E127</f>
        <v>300000</v>
      </c>
      <c r="F126" s="47">
        <v>300000</v>
      </c>
      <c r="G126" s="46">
        <f>H126-F126</f>
        <v>0</v>
      </c>
      <c r="H126" s="47">
        <v>300000</v>
      </c>
      <c r="I126" s="47">
        <v>300000</v>
      </c>
      <c r="J126" s="47">
        <f>K126-I126</f>
        <v>0</v>
      </c>
      <c r="K126" s="47">
        <v>300000</v>
      </c>
      <c r="L126" s="24">
        <f>L127</f>
        <v>198418.5</v>
      </c>
      <c r="M126" s="44">
        <f t="shared" si="14"/>
        <v>66.1395</v>
      </c>
    </row>
    <row r="127" spans="1:13" s="10" customFormat="1" ht="63">
      <c r="A127" s="19" t="s">
        <v>418</v>
      </c>
      <c r="B127" s="20" t="s">
        <v>419</v>
      </c>
      <c r="C127" s="24"/>
      <c r="D127" s="22"/>
      <c r="E127" s="24">
        <v>300000</v>
      </c>
      <c r="F127" s="47"/>
      <c r="G127" s="46"/>
      <c r="H127" s="47"/>
      <c r="I127" s="47"/>
      <c r="J127" s="47"/>
      <c r="K127" s="47"/>
      <c r="L127" s="24">
        <v>198418.5</v>
      </c>
      <c r="M127" s="44">
        <f t="shared" si="14"/>
        <v>66.1395</v>
      </c>
    </row>
    <row r="128" spans="1:13" ht="18.75">
      <c r="A128" s="41" t="s">
        <v>61</v>
      </c>
      <c r="B128" s="23" t="s">
        <v>62</v>
      </c>
      <c r="C128" s="24">
        <v>81400000</v>
      </c>
      <c r="D128" s="22">
        <f>E128-C128</f>
        <v>6308000</v>
      </c>
      <c r="E128" s="24">
        <f aca="true" t="shared" si="16" ref="E128:K128">E129</f>
        <v>87708000</v>
      </c>
      <c r="F128" s="24">
        <f t="shared" si="16"/>
        <v>0</v>
      </c>
      <c r="G128" s="24">
        <f t="shared" si="16"/>
        <v>0</v>
      </c>
      <c r="H128" s="24">
        <f t="shared" si="16"/>
        <v>0</v>
      </c>
      <c r="I128" s="24">
        <f t="shared" si="16"/>
        <v>0</v>
      </c>
      <c r="J128" s="24">
        <f t="shared" si="16"/>
        <v>0</v>
      </c>
      <c r="K128" s="24">
        <f t="shared" si="16"/>
        <v>0</v>
      </c>
      <c r="L128" s="24">
        <f>L129</f>
        <v>45463592.03</v>
      </c>
      <c r="M128" s="44">
        <f t="shared" si="14"/>
        <v>51.83517128426141</v>
      </c>
    </row>
    <row r="129" spans="1:13" s="10" customFormat="1" ht="31.5">
      <c r="A129" s="19" t="s">
        <v>420</v>
      </c>
      <c r="B129" s="20" t="s">
        <v>421</v>
      </c>
      <c r="C129" s="24"/>
      <c r="D129" s="22"/>
      <c r="E129" s="24">
        <f aca="true" t="shared" si="17" ref="E129:K129">E130+E131+E132</f>
        <v>87708000</v>
      </c>
      <c r="F129" s="24">
        <f t="shared" si="17"/>
        <v>0</v>
      </c>
      <c r="G129" s="24">
        <f t="shared" si="17"/>
        <v>0</v>
      </c>
      <c r="H129" s="24">
        <f t="shared" si="17"/>
        <v>0</v>
      </c>
      <c r="I129" s="24">
        <f t="shared" si="17"/>
        <v>0</v>
      </c>
      <c r="J129" s="24">
        <f t="shared" si="17"/>
        <v>0</v>
      </c>
      <c r="K129" s="24">
        <f t="shared" si="17"/>
        <v>0</v>
      </c>
      <c r="L129" s="24">
        <f>L130+L131+L132</f>
        <v>45463592.03</v>
      </c>
      <c r="M129" s="44">
        <f t="shared" si="14"/>
        <v>51.83517128426141</v>
      </c>
    </row>
    <row r="130" spans="1:13" s="10" customFormat="1" ht="47.25">
      <c r="A130" s="19" t="s">
        <v>422</v>
      </c>
      <c r="B130" s="20" t="s">
        <v>423</v>
      </c>
      <c r="C130" s="24"/>
      <c r="D130" s="22"/>
      <c r="E130" s="24">
        <v>2098000</v>
      </c>
      <c r="F130" s="47"/>
      <c r="G130" s="46"/>
      <c r="H130" s="47"/>
      <c r="I130" s="47"/>
      <c r="J130" s="47"/>
      <c r="K130" s="47"/>
      <c r="L130" s="24">
        <v>1048101.78</v>
      </c>
      <c r="M130" s="44">
        <f t="shared" si="14"/>
        <v>49.95718684461392</v>
      </c>
    </row>
    <row r="131" spans="1:13" s="10" customFormat="1" ht="35.25" customHeight="1">
      <c r="A131" s="19" t="s">
        <v>424</v>
      </c>
      <c r="B131" s="20" t="s">
        <v>425</v>
      </c>
      <c r="C131" s="24"/>
      <c r="D131" s="22"/>
      <c r="E131" s="24">
        <v>75605000</v>
      </c>
      <c r="F131" s="47"/>
      <c r="G131" s="46"/>
      <c r="H131" s="47"/>
      <c r="I131" s="47"/>
      <c r="J131" s="47"/>
      <c r="K131" s="47"/>
      <c r="L131" s="24">
        <v>38160862.68</v>
      </c>
      <c r="M131" s="44">
        <f t="shared" si="14"/>
        <v>50.473993360227496</v>
      </c>
    </row>
    <row r="132" spans="1:13" s="10" customFormat="1" ht="33.75" customHeight="1">
      <c r="A132" s="19" t="s">
        <v>426</v>
      </c>
      <c r="B132" s="20" t="s">
        <v>427</v>
      </c>
      <c r="C132" s="24"/>
      <c r="D132" s="22"/>
      <c r="E132" s="24">
        <v>10005000</v>
      </c>
      <c r="F132" s="47"/>
      <c r="G132" s="46"/>
      <c r="H132" s="47"/>
      <c r="I132" s="47"/>
      <c r="J132" s="47"/>
      <c r="K132" s="47"/>
      <c r="L132" s="24">
        <v>6254627.57</v>
      </c>
      <c r="M132" s="44">
        <f t="shared" si="14"/>
        <v>62.51501819090455</v>
      </c>
    </row>
    <row r="133" spans="1:13" ht="31.5">
      <c r="A133" s="40" t="s">
        <v>63</v>
      </c>
      <c r="B133" s="21" t="s">
        <v>64</v>
      </c>
      <c r="C133" s="22">
        <f>C134+C139+C141</f>
        <v>20262000</v>
      </c>
      <c r="D133" s="22">
        <f>E133-C133</f>
        <v>-1491000</v>
      </c>
      <c r="E133" s="22">
        <f>E134+E141</f>
        <v>18771000</v>
      </c>
      <c r="F133" s="46">
        <f>F134+F139+F141</f>
        <v>20452000</v>
      </c>
      <c r="G133" s="46">
        <f>H133-F133</f>
        <v>0</v>
      </c>
      <c r="H133" s="46">
        <f>H134+H139+H141</f>
        <v>20452000</v>
      </c>
      <c r="I133" s="46">
        <f>I134+I139+I141</f>
        <v>21754000</v>
      </c>
      <c r="J133" s="46">
        <f>K133-I133</f>
        <v>0</v>
      </c>
      <c r="K133" s="46">
        <f>K134+K139+K141</f>
        <v>21754000</v>
      </c>
      <c r="L133" s="22">
        <f>L134+L141</f>
        <v>23644856.88</v>
      </c>
      <c r="M133" s="45">
        <f t="shared" si="14"/>
        <v>125.96482275851046</v>
      </c>
    </row>
    <row r="134" spans="1:13" ht="18.75">
      <c r="A134" s="41" t="s">
        <v>65</v>
      </c>
      <c r="B134" s="23" t="s">
        <v>66</v>
      </c>
      <c r="C134" s="24">
        <f>C137</f>
        <v>650000</v>
      </c>
      <c r="D134" s="22">
        <f>E134-C134</f>
        <v>7504000</v>
      </c>
      <c r="E134" s="24">
        <f>E135+E137+E139</f>
        <v>8154000</v>
      </c>
      <c r="F134" s="47">
        <f>F137</f>
        <v>650000</v>
      </c>
      <c r="G134" s="46">
        <f>H134-F134</f>
        <v>0</v>
      </c>
      <c r="H134" s="47">
        <f>H137</f>
        <v>650000</v>
      </c>
      <c r="I134" s="47">
        <f>I137</f>
        <v>679000</v>
      </c>
      <c r="J134" s="47">
        <f>K134-I134</f>
        <v>0</v>
      </c>
      <c r="K134" s="47">
        <f>K137</f>
        <v>679000</v>
      </c>
      <c r="L134" s="24">
        <f>L135+L137+L139</f>
        <v>3355070.3600000003</v>
      </c>
      <c r="M134" s="44">
        <f t="shared" si="14"/>
        <v>41.146312975226884</v>
      </c>
    </row>
    <row r="135" spans="1:13" s="10" customFormat="1" ht="31.5" customHeight="1">
      <c r="A135" s="19" t="s">
        <v>428</v>
      </c>
      <c r="B135" s="20" t="s">
        <v>429</v>
      </c>
      <c r="C135" s="24"/>
      <c r="D135" s="22"/>
      <c r="E135" s="24">
        <f>E136</f>
        <v>30000</v>
      </c>
      <c r="F135" s="47"/>
      <c r="G135" s="46"/>
      <c r="H135" s="47"/>
      <c r="I135" s="47"/>
      <c r="J135" s="47"/>
      <c r="K135" s="47"/>
      <c r="L135" s="24">
        <f>L136</f>
        <v>9500</v>
      </c>
      <c r="M135" s="44">
        <f t="shared" si="14"/>
        <v>31.666666666666664</v>
      </c>
    </row>
    <row r="136" spans="1:13" s="10" customFormat="1" ht="31.5" customHeight="1">
      <c r="A136" s="19" t="s">
        <v>430</v>
      </c>
      <c r="B136" s="20" t="s">
        <v>431</v>
      </c>
      <c r="C136" s="24"/>
      <c r="D136" s="22"/>
      <c r="E136" s="24">
        <v>30000</v>
      </c>
      <c r="F136" s="47"/>
      <c r="G136" s="46"/>
      <c r="H136" s="47"/>
      <c r="I136" s="47"/>
      <c r="J136" s="47"/>
      <c r="K136" s="47"/>
      <c r="L136" s="24">
        <v>9500</v>
      </c>
      <c r="M136" s="44">
        <f t="shared" si="14"/>
        <v>31.666666666666664</v>
      </c>
    </row>
    <row r="137" spans="1:13" ht="31.5">
      <c r="A137" s="41" t="s">
        <v>67</v>
      </c>
      <c r="B137" s="23" t="s">
        <v>212</v>
      </c>
      <c r="C137" s="24">
        <v>650000</v>
      </c>
      <c r="D137" s="22">
        <f>E137-C137</f>
        <v>-240000</v>
      </c>
      <c r="E137" s="24">
        <f>E138</f>
        <v>410000</v>
      </c>
      <c r="F137" s="47">
        <v>650000</v>
      </c>
      <c r="G137" s="46">
        <f>H137-F137</f>
        <v>0</v>
      </c>
      <c r="H137" s="47">
        <v>650000</v>
      </c>
      <c r="I137" s="47">
        <v>679000</v>
      </c>
      <c r="J137" s="47">
        <f>K137-I137</f>
        <v>0</v>
      </c>
      <c r="K137" s="47">
        <v>679000</v>
      </c>
      <c r="L137" s="24">
        <f>L138</f>
        <v>151816.97</v>
      </c>
      <c r="M137" s="44">
        <f t="shared" si="14"/>
        <v>37.02852926829268</v>
      </c>
    </row>
    <row r="138" spans="1:13" s="10" customFormat="1" ht="63">
      <c r="A138" s="19" t="s">
        <v>432</v>
      </c>
      <c r="B138" s="20" t="s">
        <v>433</v>
      </c>
      <c r="C138" s="24"/>
      <c r="D138" s="22"/>
      <c r="E138" s="24">
        <v>410000</v>
      </c>
      <c r="F138" s="47"/>
      <c r="G138" s="46"/>
      <c r="H138" s="47"/>
      <c r="I138" s="47"/>
      <c r="J138" s="47"/>
      <c r="K138" s="47"/>
      <c r="L138" s="24">
        <v>151816.97</v>
      </c>
      <c r="M138" s="44">
        <f t="shared" si="14"/>
        <v>37.02852926829268</v>
      </c>
    </row>
    <row r="139" spans="1:13" ht="18.75">
      <c r="A139" s="41" t="s">
        <v>68</v>
      </c>
      <c r="B139" s="23" t="s">
        <v>69</v>
      </c>
      <c r="C139" s="24">
        <v>10226000</v>
      </c>
      <c r="D139" s="22">
        <f>E139-C139</f>
        <v>-2512000</v>
      </c>
      <c r="E139" s="24">
        <f>E140</f>
        <v>7714000</v>
      </c>
      <c r="F139" s="47">
        <v>10362000</v>
      </c>
      <c r="G139" s="46">
        <f>H139-F139</f>
        <v>0</v>
      </c>
      <c r="H139" s="47">
        <v>10362000</v>
      </c>
      <c r="I139" s="47">
        <v>10531000</v>
      </c>
      <c r="J139" s="47">
        <f>K139-I139</f>
        <v>0</v>
      </c>
      <c r="K139" s="47">
        <v>10531000</v>
      </c>
      <c r="L139" s="24">
        <f>L140</f>
        <v>3193753.39</v>
      </c>
      <c r="M139" s="44">
        <f t="shared" si="14"/>
        <v>41.40204031630802</v>
      </c>
    </row>
    <row r="140" spans="1:13" s="10" customFormat="1" ht="31.5">
      <c r="A140" s="19" t="s">
        <v>434</v>
      </c>
      <c r="B140" s="20" t="s">
        <v>435</v>
      </c>
      <c r="C140" s="24"/>
      <c r="D140" s="22"/>
      <c r="E140" s="24">
        <v>7714000</v>
      </c>
      <c r="F140" s="47"/>
      <c r="G140" s="46"/>
      <c r="H140" s="47"/>
      <c r="I140" s="47"/>
      <c r="J140" s="47"/>
      <c r="K140" s="47"/>
      <c r="L140" s="24">
        <v>3193753.39</v>
      </c>
      <c r="M140" s="44">
        <f t="shared" si="14"/>
        <v>41.40204031630802</v>
      </c>
    </row>
    <row r="141" spans="1:13" ht="18.75">
      <c r="A141" s="41" t="s">
        <v>70</v>
      </c>
      <c r="B141" s="23" t="s">
        <v>220</v>
      </c>
      <c r="C141" s="24">
        <v>9386000</v>
      </c>
      <c r="D141" s="22">
        <f>E141-C141</f>
        <v>1231000</v>
      </c>
      <c r="E141" s="24">
        <f>E142</f>
        <v>10617000</v>
      </c>
      <c r="F141" s="47">
        <v>9440000</v>
      </c>
      <c r="G141" s="46">
        <f>H141-F141</f>
        <v>0</v>
      </c>
      <c r="H141" s="47">
        <v>9440000</v>
      </c>
      <c r="I141" s="47">
        <v>10544000</v>
      </c>
      <c r="J141" s="47">
        <f>K141-I141</f>
        <v>0</v>
      </c>
      <c r="K141" s="47">
        <v>10544000</v>
      </c>
      <c r="L141" s="24">
        <f>L142</f>
        <v>20289786.52</v>
      </c>
      <c r="M141" s="44">
        <f t="shared" si="14"/>
        <v>191.10658867853442</v>
      </c>
    </row>
    <row r="142" spans="1:13" s="10" customFormat="1" ht="18.75">
      <c r="A142" s="19" t="s">
        <v>436</v>
      </c>
      <c r="B142" s="20" t="s">
        <v>437</v>
      </c>
      <c r="C142" s="24"/>
      <c r="D142" s="22"/>
      <c r="E142" s="24">
        <f>E143</f>
        <v>10617000</v>
      </c>
      <c r="F142" s="47"/>
      <c r="G142" s="46"/>
      <c r="H142" s="47"/>
      <c r="I142" s="47"/>
      <c r="J142" s="47"/>
      <c r="K142" s="47"/>
      <c r="L142" s="24">
        <f>L143</f>
        <v>20289786.52</v>
      </c>
      <c r="M142" s="44">
        <f t="shared" si="14"/>
        <v>191.10658867853442</v>
      </c>
    </row>
    <row r="143" spans="1:13" s="10" customFormat="1" ht="17.25" customHeight="1">
      <c r="A143" s="19" t="s">
        <v>438</v>
      </c>
      <c r="B143" s="20" t="s">
        <v>439</v>
      </c>
      <c r="C143" s="24"/>
      <c r="D143" s="22"/>
      <c r="E143" s="24">
        <v>10617000</v>
      </c>
      <c r="F143" s="47"/>
      <c r="G143" s="46"/>
      <c r="H143" s="47"/>
      <c r="I143" s="47"/>
      <c r="J143" s="47"/>
      <c r="K143" s="47"/>
      <c r="L143" s="24">
        <v>20289786.52</v>
      </c>
      <c r="M143" s="44">
        <f t="shared" si="14"/>
        <v>191.10658867853442</v>
      </c>
    </row>
    <row r="144" spans="1:13" ht="31.5">
      <c r="A144" s="40" t="s">
        <v>71</v>
      </c>
      <c r="B144" s="21" t="s">
        <v>72</v>
      </c>
      <c r="C144" s="22">
        <f>C146+C148+C150</f>
        <v>12225000</v>
      </c>
      <c r="D144" s="22">
        <f>E144-C144</f>
        <v>-1080476</v>
      </c>
      <c r="E144" s="22">
        <f>E145+E150</f>
        <v>11144524</v>
      </c>
      <c r="F144" s="46">
        <f>F146+F148+F150</f>
        <v>11145000</v>
      </c>
      <c r="G144" s="46">
        <f>H144-F144</f>
        <v>0</v>
      </c>
      <c r="H144" s="46">
        <f>H146+H148+H150</f>
        <v>11145000</v>
      </c>
      <c r="I144" s="46">
        <f>I146+I148+I150</f>
        <v>8729000</v>
      </c>
      <c r="J144" s="46">
        <f>K144-I144</f>
        <v>0</v>
      </c>
      <c r="K144" s="46">
        <f>K146+K148+K150</f>
        <v>8729000</v>
      </c>
      <c r="L144" s="22">
        <f>L145+L150</f>
        <v>5308934.6899999995</v>
      </c>
      <c r="M144" s="45">
        <f t="shared" si="14"/>
        <v>47.63715964898994</v>
      </c>
    </row>
    <row r="145" spans="1:13" s="10" customFormat="1" ht="78.75">
      <c r="A145" s="19" t="s">
        <v>440</v>
      </c>
      <c r="B145" s="20" t="s">
        <v>441</v>
      </c>
      <c r="C145" s="22"/>
      <c r="D145" s="22"/>
      <c r="E145" s="24">
        <f>E146+E148</f>
        <v>3144524</v>
      </c>
      <c r="F145" s="46"/>
      <c r="G145" s="46"/>
      <c r="H145" s="46"/>
      <c r="I145" s="46"/>
      <c r="J145" s="46"/>
      <c r="K145" s="46"/>
      <c r="L145" s="24">
        <f>L146+L148</f>
        <v>3837491.38</v>
      </c>
      <c r="M145" s="44">
        <f t="shared" si="14"/>
        <v>122.03727432196413</v>
      </c>
    </row>
    <row r="146" spans="1:13" ht="84" customHeight="1">
      <c r="A146" s="41" t="s">
        <v>73</v>
      </c>
      <c r="B146" s="23" t="s">
        <v>204</v>
      </c>
      <c r="C146" s="24">
        <v>3175000</v>
      </c>
      <c r="D146" s="22">
        <f>E146-C146</f>
        <v>-80000</v>
      </c>
      <c r="E146" s="24">
        <f>E147</f>
        <v>3095000</v>
      </c>
      <c r="F146" s="47">
        <v>3095000</v>
      </c>
      <c r="G146" s="46">
        <f>H146-F146</f>
        <v>0</v>
      </c>
      <c r="H146" s="47">
        <v>3095000</v>
      </c>
      <c r="I146" s="47">
        <v>1679000</v>
      </c>
      <c r="J146" s="47">
        <f>K146-I146</f>
        <v>0</v>
      </c>
      <c r="K146" s="47">
        <v>1679000</v>
      </c>
      <c r="L146" s="51">
        <f>L147</f>
        <v>3772487.58</v>
      </c>
      <c r="M146" s="44">
        <f t="shared" si="14"/>
        <v>121.88974410339257</v>
      </c>
    </row>
    <row r="147" spans="1:13" s="10" customFormat="1" ht="82.5" customHeight="1">
      <c r="A147" s="42" t="s">
        <v>442</v>
      </c>
      <c r="B147" s="20" t="s">
        <v>443</v>
      </c>
      <c r="C147" s="24"/>
      <c r="D147" s="22"/>
      <c r="E147" s="24">
        <v>3095000</v>
      </c>
      <c r="F147" s="47"/>
      <c r="G147" s="46"/>
      <c r="H147" s="47"/>
      <c r="I147" s="47"/>
      <c r="J147" s="47"/>
      <c r="K147" s="47"/>
      <c r="L147" s="24">
        <v>3772487.58</v>
      </c>
      <c r="M147" s="44">
        <f aca="true" t="shared" si="18" ref="M147:M222">L147/E147*100</f>
        <v>121.88974410339257</v>
      </c>
    </row>
    <row r="148" spans="1:13" ht="94.5">
      <c r="A148" s="41" t="s">
        <v>74</v>
      </c>
      <c r="B148" s="23" t="s">
        <v>213</v>
      </c>
      <c r="C148" s="24">
        <v>50000</v>
      </c>
      <c r="D148" s="22">
        <f>E148-C148</f>
        <v>-476</v>
      </c>
      <c r="E148" s="24">
        <f>E149</f>
        <v>49524</v>
      </c>
      <c r="F148" s="47">
        <v>50000</v>
      </c>
      <c r="G148" s="46">
        <f>H148-F148</f>
        <v>0</v>
      </c>
      <c r="H148" s="47">
        <v>50000</v>
      </c>
      <c r="I148" s="47">
        <v>50000</v>
      </c>
      <c r="J148" s="47">
        <f>K148-I148</f>
        <v>0</v>
      </c>
      <c r="K148" s="47">
        <v>50000</v>
      </c>
      <c r="L148" s="51">
        <f>L149</f>
        <v>65003.8</v>
      </c>
      <c r="M148" s="44">
        <f t="shared" si="18"/>
        <v>131.2571682416606</v>
      </c>
    </row>
    <row r="149" spans="1:13" s="10" customFormat="1" ht="80.25" customHeight="1">
      <c r="A149" s="19" t="s">
        <v>444</v>
      </c>
      <c r="B149" s="20" t="s">
        <v>445</v>
      </c>
      <c r="C149" s="24"/>
      <c r="D149" s="22"/>
      <c r="E149" s="24">
        <v>49524</v>
      </c>
      <c r="F149" s="47"/>
      <c r="G149" s="46"/>
      <c r="H149" s="47"/>
      <c r="I149" s="47"/>
      <c r="J149" s="47"/>
      <c r="K149" s="47"/>
      <c r="L149" s="24">
        <v>65003.8</v>
      </c>
      <c r="M149" s="44">
        <f t="shared" si="18"/>
        <v>131.2571682416606</v>
      </c>
    </row>
    <row r="150" spans="1:13" ht="31.5">
      <c r="A150" s="41" t="s">
        <v>75</v>
      </c>
      <c r="B150" s="23" t="s">
        <v>231</v>
      </c>
      <c r="C150" s="24">
        <v>9000000</v>
      </c>
      <c r="D150" s="22">
        <f>E150-C150</f>
        <v>-1000000</v>
      </c>
      <c r="E150" s="24">
        <f>E151</f>
        <v>8000000</v>
      </c>
      <c r="F150" s="47">
        <v>8000000</v>
      </c>
      <c r="G150" s="46">
        <f>H150-F150</f>
        <v>0</v>
      </c>
      <c r="H150" s="47">
        <v>8000000</v>
      </c>
      <c r="I150" s="47">
        <v>7000000</v>
      </c>
      <c r="J150" s="47">
        <f>K150-I150</f>
        <v>0</v>
      </c>
      <c r="K150" s="47">
        <v>7000000</v>
      </c>
      <c r="L150" s="24">
        <f>L151</f>
        <v>1471443.31</v>
      </c>
      <c r="M150" s="44">
        <f t="shared" si="18"/>
        <v>18.393041375</v>
      </c>
    </row>
    <row r="151" spans="1:13" s="10" customFormat="1" ht="47.25">
      <c r="A151" s="19" t="s">
        <v>446</v>
      </c>
      <c r="B151" s="20" t="s">
        <v>447</v>
      </c>
      <c r="C151" s="24"/>
      <c r="D151" s="22"/>
      <c r="E151" s="24">
        <f>E152</f>
        <v>8000000</v>
      </c>
      <c r="F151" s="47"/>
      <c r="G151" s="46"/>
      <c r="H151" s="47"/>
      <c r="I151" s="47"/>
      <c r="J151" s="47"/>
      <c r="K151" s="47"/>
      <c r="L151" s="24">
        <f>L152</f>
        <v>1471443.31</v>
      </c>
      <c r="M151" s="44">
        <f t="shared" si="18"/>
        <v>18.393041375</v>
      </c>
    </row>
    <row r="152" spans="1:13" s="10" customFormat="1" ht="49.5" customHeight="1">
      <c r="A152" s="19" t="s">
        <v>448</v>
      </c>
      <c r="B152" s="20" t="s">
        <v>449</v>
      </c>
      <c r="C152" s="24"/>
      <c r="D152" s="22"/>
      <c r="E152" s="24">
        <v>8000000</v>
      </c>
      <c r="F152" s="47"/>
      <c r="G152" s="46"/>
      <c r="H152" s="47"/>
      <c r="I152" s="47"/>
      <c r="J152" s="47"/>
      <c r="K152" s="47"/>
      <c r="L152" s="24">
        <v>1471443.31</v>
      </c>
      <c r="M152" s="44">
        <f t="shared" si="18"/>
        <v>18.393041375</v>
      </c>
    </row>
    <row r="153" spans="1:13" ht="18.75">
      <c r="A153" s="40" t="s">
        <v>76</v>
      </c>
      <c r="B153" s="21" t="s">
        <v>77</v>
      </c>
      <c r="C153" s="22">
        <v>1700000</v>
      </c>
      <c r="D153" s="22">
        <f>E153-C153</f>
        <v>-270000</v>
      </c>
      <c r="E153" s="22">
        <f>E154</f>
        <v>1430000</v>
      </c>
      <c r="F153" s="46">
        <v>1600000</v>
      </c>
      <c r="G153" s="46">
        <f>H153-F153</f>
        <v>0</v>
      </c>
      <c r="H153" s="46">
        <v>1600000</v>
      </c>
      <c r="I153" s="46">
        <v>1500000</v>
      </c>
      <c r="J153" s="46">
        <f>K153-I153</f>
        <v>0</v>
      </c>
      <c r="K153" s="46">
        <v>1500000</v>
      </c>
      <c r="L153" s="22">
        <f>L154</f>
        <v>1194300</v>
      </c>
      <c r="M153" s="45">
        <f t="shared" si="18"/>
        <v>83.51748251748252</v>
      </c>
    </row>
    <row r="154" spans="1:13" s="10" customFormat="1" ht="31.5">
      <c r="A154" s="19" t="s">
        <v>450</v>
      </c>
      <c r="B154" s="20" t="s">
        <v>451</v>
      </c>
      <c r="C154" s="22"/>
      <c r="D154" s="22"/>
      <c r="E154" s="24">
        <f>E155</f>
        <v>1430000</v>
      </c>
      <c r="F154" s="46"/>
      <c r="G154" s="46"/>
      <c r="H154" s="46"/>
      <c r="I154" s="46"/>
      <c r="J154" s="46"/>
      <c r="K154" s="46"/>
      <c r="L154" s="24">
        <f>L155</f>
        <v>1194300</v>
      </c>
      <c r="M154" s="44">
        <f t="shared" si="18"/>
        <v>83.51748251748252</v>
      </c>
    </row>
    <row r="155" spans="1:13" s="10" customFormat="1" ht="47.25">
      <c r="A155" s="19" t="s">
        <v>452</v>
      </c>
      <c r="B155" s="20" t="s">
        <v>453</v>
      </c>
      <c r="C155" s="22"/>
      <c r="D155" s="22"/>
      <c r="E155" s="24">
        <v>1430000</v>
      </c>
      <c r="F155" s="46"/>
      <c r="G155" s="46"/>
      <c r="H155" s="46"/>
      <c r="I155" s="46"/>
      <c r="J155" s="46"/>
      <c r="K155" s="46"/>
      <c r="L155" s="24">
        <v>1194300</v>
      </c>
      <c r="M155" s="44">
        <f t="shared" si="18"/>
        <v>83.51748251748252</v>
      </c>
    </row>
    <row r="156" spans="1:13" ht="18.75">
      <c r="A156" s="40" t="s">
        <v>78</v>
      </c>
      <c r="B156" s="21" t="s">
        <v>79</v>
      </c>
      <c r="C156" s="22">
        <f>C157+C159+C161+C168+C169+C170+C172+C174+C175+C177+C179</f>
        <v>387366351</v>
      </c>
      <c r="D156" s="22">
        <f>E156-C156</f>
        <v>-167080351</v>
      </c>
      <c r="E156" s="22">
        <f>E157+E159+E161+E163+E166+E169+E170+E171+E175+E177+E179</f>
        <v>220286000</v>
      </c>
      <c r="F156" s="46">
        <f>F157+F159+F161+F168+F169+F170+F172+F174+F175+F177+F179</f>
        <v>444316245</v>
      </c>
      <c r="G156" s="46">
        <f>H156-F156</f>
        <v>0</v>
      </c>
      <c r="H156" s="46">
        <f>H157+H159+H161+H168+H169+H170+H172+H174+H175+H177+H179</f>
        <v>444316245</v>
      </c>
      <c r="I156" s="46">
        <f>I157+I159+I161+I168+I169+I170+I172+I174+I175+I177+I179</f>
        <v>498379830</v>
      </c>
      <c r="J156" s="46">
        <f>K156-I156</f>
        <v>0</v>
      </c>
      <c r="K156" s="46">
        <f>K157+K159+K161+K168+K169+K170+K172+K174+K175+K177+K179</f>
        <v>498379830</v>
      </c>
      <c r="L156" s="22">
        <f>L157+L159+L161+L163+L166+L169+L170+L171+L175+L177+L179</f>
        <v>157515678.99999997</v>
      </c>
      <c r="M156" s="45">
        <f t="shared" si="18"/>
        <v>71.5050793059931</v>
      </c>
    </row>
    <row r="157" spans="1:13" ht="78.75">
      <c r="A157" s="41" t="s">
        <v>83</v>
      </c>
      <c r="B157" s="23" t="s">
        <v>84</v>
      </c>
      <c r="C157" s="24">
        <v>150000</v>
      </c>
      <c r="D157" s="22">
        <f>E157-C157</f>
        <v>950000</v>
      </c>
      <c r="E157" s="24">
        <f>E158</f>
        <v>1100000</v>
      </c>
      <c r="F157" s="47">
        <v>150000</v>
      </c>
      <c r="G157" s="46">
        <f>H157-F157</f>
        <v>0</v>
      </c>
      <c r="H157" s="47">
        <v>150000</v>
      </c>
      <c r="I157" s="47">
        <v>150000</v>
      </c>
      <c r="J157" s="47">
        <f>K157-I157</f>
        <v>0</v>
      </c>
      <c r="K157" s="47">
        <v>150000</v>
      </c>
      <c r="L157" s="24">
        <f>L158</f>
        <v>1058600</v>
      </c>
      <c r="M157" s="44">
        <f t="shared" si="18"/>
        <v>96.23636363636363</v>
      </c>
    </row>
    <row r="158" spans="1:13" s="10" customFormat="1" ht="78.75">
      <c r="A158" s="19" t="s">
        <v>454</v>
      </c>
      <c r="B158" s="20" t="s">
        <v>455</v>
      </c>
      <c r="C158" s="24"/>
      <c r="D158" s="22"/>
      <c r="E158" s="24">
        <v>1100000</v>
      </c>
      <c r="F158" s="47"/>
      <c r="G158" s="46"/>
      <c r="H158" s="47"/>
      <c r="I158" s="47"/>
      <c r="J158" s="47"/>
      <c r="K158" s="47"/>
      <c r="L158" s="24">
        <v>1058600</v>
      </c>
      <c r="M158" s="44">
        <f t="shared" si="18"/>
        <v>96.23636363636363</v>
      </c>
    </row>
    <row r="159" spans="1:13" ht="18.75" customHeight="1">
      <c r="A159" s="41" t="s">
        <v>85</v>
      </c>
      <c r="B159" s="23" t="s">
        <v>86</v>
      </c>
      <c r="C159" s="24">
        <v>7000</v>
      </c>
      <c r="D159" s="22">
        <f>E159-C159</f>
        <v>-4000</v>
      </c>
      <c r="E159" s="24">
        <f>E160</f>
        <v>3000</v>
      </c>
      <c r="F159" s="47">
        <v>7000</v>
      </c>
      <c r="G159" s="46">
        <f>H159-F159</f>
        <v>0</v>
      </c>
      <c r="H159" s="47">
        <v>7000</v>
      </c>
      <c r="I159" s="47">
        <v>7000</v>
      </c>
      <c r="J159" s="47">
        <f>K159-I159</f>
        <v>0</v>
      </c>
      <c r="K159" s="47">
        <v>7000</v>
      </c>
      <c r="L159" s="24">
        <f>L160</f>
        <v>300</v>
      </c>
      <c r="M159" s="44">
        <f t="shared" si="18"/>
        <v>10</v>
      </c>
    </row>
    <row r="160" spans="1:13" s="10" customFormat="1" ht="47.25">
      <c r="A160" s="19" t="s">
        <v>456</v>
      </c>
      <c r="B160" s="20" t="s">
        <v>457</v>
      </c>
      <c r="C160" s="24"/>
      <c r="D160" s="22"/>
      <c r="E160" s="24">
        <v>3000</v>
      </c>
      <c r="F160" s="47"/>
      <c r="G160" s="46"/>
      <c r="H160" s="47"/>
      <c r="I160" s="47"/>
      <c r="J160" s="47"/>
      <c r="K160" s="47"/>
      <c r="L160" s="24">
        <v>300</v>
      </c>
      <c r="M160" s="44">
        <f t="shared" si="18"/>
        <v>10</v>
      </c>
    </row>
    <row r="161" spans="1:13" ht="33" customHeight="1">
      <c r="A161" s="41" t="s">
        <v>87</v>
      </c>
      <c r="B161" s="23" t="s">
        <v>88</v>
      </c>
      <c r="C161" s="24">
        <v>845000</v>
      </c>
      <c r="D161" s="22">
        <f>E161-C161</f>
        <v>890000</v>
      </c>
      <c r="E161" s="24">
        <f>E162</f>
        <v>1735000</v>
      </c>
      <c r="F161" s="47">
        <v>846000</v>
      </c>
      <c r="G161" s="46">
        <f>H161-F161</f>
        <v>0</v>
      </c>
      <c r="H161" s="47">
        <v>846000</v>
      </c>
      <c r="I161" s="47">
        <v>847000</v>
      </c>
      <c r="J161" s="47">
        <f>K161-I161</f>
        <v>0</v>
      </c>
      <c r="K161" s="47">
        <v>847000</v>
      </c>
      <c r="L161" s="24">
        <f>L162</f>
        <v>1738543.84</v>
      </c>
      <c r="M161" s="44">
        <f t="shared" si="18"/>
        <v>100.20425590778099</v>
      </c>
    </row>
    <row r="162" spans="1:13" s="10" customFormat="1" ht="47.25">
      <c r="A162" s="19" t="s">
        <v>458</v>
      </c>
      <c r="B162" s="20" t="s">
        <v>459</v>
      </c>
      <c r="C162" s="24"/>
      <c r="D162" s="22"/>
      <c r="E162" s="24">
        <v>1735000</v>
      </c>
      <c r="F162" s="47"/>
      <c r="G162" s="46"/>
      <c r="H162" s="47"/>
      <c r="I162" s="47"/>
      <c r="J162" s="47"/>
      <c r="K162" s="47"/>
      <c r="L162" s="24">
        <v>1738543.84</v>
      </c>
      <c r="M162" s="44">
        <f t="shared" si="18"/>
        <v>100.20425590778099</v>
      </c>
    </row>
    <row r="163" spans="1:13" s="10" customFormat="1" ht="18.75" hidden="1">
      <c r="A163" s="19" t="s">
        <v>460</v>
      </c>
      <c r="B163" s="20" t="s">
        <v>461</v>
      </c>
      <c r="C163" s="24"/>
      <c r="D163" s="22"/>
      <c r="E163" s="24">
        <f>E164</f>
        <v>0</v>
      </c>
      <c r="F163" s="47"/>
      <c r="G163" s="46"/>
      <c r="H163" s="47"/>
      <c r="I163" s="47"/>
      <c r="J163" s="47"/>
      <c r="K163" s="47"/>
      <c r="L163" s="24">
        <f>L164</f>
        <v>0</v>
      </c>
      <c r="M163" s="44" t="e">
        <f t="shared" si="18"/>
        <v>#DIV/0!</v>
      </c>
    </row>
    <row r="164" spans="1:13" s="10" customFormat="1" ht="47.25" hidden="1">
      <c r="A164" s="19" t="s">
        <v>462</v>
      </c>
      <c r="B164" s="20" t="s">
        <v>463</v>
      </c>
      <c r="C164" s="24"/>
      <c r="D164" s="22"/>
      <c r="E164" s="24">
        <f>E165</f>
        <v>0</v>
      </c>
      <c r="F164" s="47"/>
      <c r="G164" s="46"/>
      <c r="H164" s="47"/>
      <c r="I164" s="47"/>
      <c r="J164" s="47"/>
      <c r="K164" s="47"/>
      <c r="L164" s="24">
        <f>L165</f>
        <v>0</v>
      </c>
      <c r="M164" s="44" t="e">
        <f t="shared" si="18"/>
        <v>#DIV/0!</v>
      </c>
    </row>
    <row r="165" spans="1:13" s="10" customFormat="1" ht="63" hidden="1">
      <c r="A165" s="19" t="s">
        <v>464</v>
      </c>
      <c r="B165" s="20" t="s">
        <v>465</v>
      </c>
      <c r="C165" s="24"/>
      <c r="D165" s="22"/>
      <c r="E165" s="24"/>
      <c r="F165" s="47"/>
      <c r="G165" s="46"/>
      <c r="H165" s="47"/>
      <c r="I165" s="47"/>
      <c r="J165" s="47"/>
      <c r="K165" s="47"/>
      <c r="L165" s="24"/>
      <c r="M165" s="44" t="e">
        <f>L165/E165*100</f>
        <v>#DIV/0!</v>
      </c>
    </row>
    <row r="166" spans="1:13" s="10" customFormat="1" ht="110.25">
      <c r="A166" s="19" t="s">
        <v>553</v>
      </c>
      <c r="B166" s="25" t="s">
        <v>555</v>
      </c>
      <c r="C166" s="24"/>
      <c r="D166" s="22"/>
      <c r="E166" s="24">
        <f>E167</f>
        <v>100000</v>
      </c>
      <c r="F166" s="24">
        <f aca="true" t="shared" si="19" ref="F166:L166">F167</f>
        <v>100000</v>
      </c>
      <c r="G166" s="24">
        <f t="shared" si="19"/>
        <v>0</v>
      </c>
      <c r="H166" s="24">
        <f t="shared" si="19"/>
        <v>100000</v>
      </c>
      <c r="I166" s="24">
        <f t="shared" si="19"/>
        <v>100000</v>
      </c>
      <c r="J166" s="24">
        <f t="shared" si="19"/>
        <v>0</v>
      </c>
      <c r="K166" s="24">
        <f t="shared" si="19"/>
        <v>100000</v>
      </c>
      <c r="L166" s="24">
        <f t="shared" si="19"/>
        <v>115000</v>
      </c>
      <c r="M166" s="44">
        <f>L166/E166*100</f>
        <v>114.99999999999999</v>
      </c>
    </row>
    <row r="167" spans="1:13" s="10" customFormat="1" ht="31.5">
      <c r="A167" s="19" t="s">
        <v>554</v>
      </c>
      <c r="B167" s="25" t="s">
        <v>556</v>
      </c>
      <c r="C167" s="24"/>
      <c r="D167" s="22"/>
      <c r="E167" s="24">
        <f>E168</f>
        <v>100000</v>
      </c>
      <c r="F167" s="24">
        <f aca="true" t="shared" si="20" ref="F167:L167">F168</f>
        <v>100000</v>
      </c>
      <c r="G167" s="24">
        <f t="shared" si="20"/>
        <v>0</v>
      </c>
      <c r="H167" s="24">
        <f t="shared" si="20"/>
        <v>100000</v>
      </c>
      <c r="I167" s="24">
        <f t="shared" si="20"/>
        <v>100000</v>
      </c>
      <c r="J167" s="24">
        <f t="shared" si="20"/>
        <v>0</v>
      </c>
      <c r="K167" s="24">
        <f t="shared" si="20"/>
        <v>100000</v>
      </c>
      <c r="L167" s="24">
        <f t="shared" si="20"/>
        <v>115000</v>
      </c>
      <c r="M167" s="44">
        <f>L167/E167*100</f>
        <v>114.99999999999999</v>
      </c>
    </row>
    <row r="168" spans="1:13" ht="47.25">
      <c r="A168" s="41" t="s">
        <v>157</v>
      </c>
      <c r="B168" s="25" t="s">
        <v>214</v>
      </c>
      <c r="C168" s="24">
        <v>100000</v>
      </c>
      <c r="D168" s="22">
        <f>E168-C168</f>
        <v>0</v>
      </c>
      <c r="E168" s="24">
        <v>100000</v>
      </c>
      <c r="F168" s="47">
        <v>100000</v>
      </c>
      <c r="G168" s="46">
        <f>H168-F168</f>
        <v>0</v>
      </c>
      <c r="H168" s="47">
        <v>100000</v>
      </c>
      <c r="I168" s="47">
        <v>100000</v>
      </c>
      <c r="J168" s="47">
        <f>K168-I168</f>
        <v>0</v>
      </c>
      <c r="K168" s="47">
        <v>100000</v>
      </c>
      <c r="L168" s="24">
        <v>115000</v>
      </c>
      <c r="M168" s="44">
        <f t="shared" si="18"/>
        <v>114.99999999999999</v>
      </c>
    </row>
    <row r="169" spans="1:13" ht="31.5">
      <c r="A169" s="41" t="s">
        <v>80</v>
      </c>
      <c r="B169" s="23" t="s">
        <v>81</v>
      </c>
      <c r="C169" s="24">
        <v>660000</v>
      </c>
      <c r="D169" s="22">
        <f>E169-C169</f>
        <v>-410000</v>
      </c>
      <c r="E169" s="24">
        <v>250000</v>
      </c>
      <c r="F169" s="47">
        <v>670000</v>
      </c>
      <c r="G169" s="46">
        <f>H169-F169</f>
        <v>0</v>
      </c>
      <c r="H169" s="47">
        <v>670000</v>
      </c>
      <c r="I169" s="47">
        <v>680000</v>
      </c>
      <c r="J169" s="47">
        <f>K169-I169</f>
        <v>0</v>
      </c>
      <c r="K169" s="47">
        <v>680000</v>
      </c>
      <c r="L169" s="24">
        <v>136036.94</v>
      </c>
      <c r="M169" s="44">
        <f t="shared" si="18"/>
        <v>54.414775999999996</v>
      </c>
    </row>
    <row r="170" spans="1:13" ht="31.5">
      <c r="A170" s="41" t="s">
        <v>82</v>
      </c>
      <c r="B170" s="23" t="s">
        <v>232</v>
      </c>
      <c r="C170" s="24">
        <v>9575000</v>
      </c>
      <c r="D170" s="22">
        <f>E170-C170</f>
        <v>-3965000</v>
      </c>
      <c r="E170" s="24">
        <v>5610000</v>
      </c>
      <c r="F170" s="47">
        <v>9676000</v>
      </c>
      <c r="G170" s="46">
        <f>H170-F170</f>
        <v>0</v>
      </c>
      <c r="H170" s="47">
        <v>9676000</v>
      </c>
      <c r="I170" s="47">
        <v>9827000</v>
      </c>
      <c r="J170" s="47">
        <f>K170-I170</f>
        <v>0</v>
      </c>
      <c r="K170" s="47">
        <v>9827000</v>
      </c>
      <c r="L170" s="24">
        <v>1649120.54</v>
      </c>
      <c r="M170" s="44">
        <f t="shared" si="18"/>
        <v>29.396088057041</v>
      </c>
    </row>
    <row r="171" spans="1:13" s="10" customFormat="1" ht="19.5" customHeight="1">
      <c r="A171" s="19" t="s">
        <v>466</v>
      </c>
      <c r="B171" s="20" t="s">
        <v>467</v>
      </c>
      <c r="C171" s="24"/>
      <c r="D171" s="22"/>
      <c r="E171" s="24">
        <f>E172+E174</f>
        <v>205663000</v>
      </c>
      <c r="F171" s="47"/>
      <c r="G171" s="46"/>
      <c r="H171" s="47"/>
      <c r="I171" s="47"/>
      <c r="J171" s="47"/>
      <c r="K171" s="47"/>
      <c r="L171" s="24">
        <f>L172+L174</f>
        <v>149632232.98</v>
      </c>
      <c r="M171" s="44">
        <f t="shared" si="18"/>
        <v>72.75602951430253</v>
      </c>
    </row>
    <row r="172" spans="1:13" ht="33.75" customHeight="1">
      <c r="A172" s="41" t="s">
        <v>91</v>
      </c>
      <c r="B172" s="23" t="s">
        <v>92</v>
      </c>
      <c r="C172" s="24">
        <v>203000</v>
      </c>
      <c r="D172" s="22">
        <f>E172-C172</f>
        <v>307000</v>
      </c>
      <c r="E172" s="24">
        <f>E173</f>
        <v>510000</v>
      </c>
      <c r="F172" s="47">
        <v>220000</v>
      </c>
      <c r="G172" s="46">
        <f>H172-F172</f>
        <v>0</v>
      </c>
      <c r="H172" s="47">
        <v>220000</v>
      </c>
      <c r="I172" s="47">
        <v>220000</v>
      </c>
      <c r="J172" s="47">
        <f>K172-I172</f>
        <v>0</v>
      </c>
      <c r="K172" s="47">
        <v>220000</v>
      </c>
      <c r="L172" s="24">
        <f>L173</f>
        <v>223628.34</v>
      </c>
      <c r="M172" s="44">
        <f t="shared" si="18"/>
        <v>43.84869411764706</v>
      </c>
    </row>
    <row r="173" spans="1:13" s="10" customFormat="1" ht="63">
      <c r="A173" s="19" t="s">
        <v>468</v>
      </c>
      <c r="B173" s="20" t="s">
        <v>469</v>
      </c>
      <c r="C173" s="24"/>
      <c r="D173" s="22"/>
      <c r="E173" s="24">
        <v>510000</v>
      </c>
      <c r="F173" s="47"/>
      <c r="G173" s="46"/>
      <c r="H173" s="47"/>
      <c r="I173" s="47"/>
      <c r="J173" s="47"/>
      <c r="K173" s="47"/>
      <c r="L173" s="24">
        <v>223628.34</v>
      </c>
      <c r="M173" s="44">
        <f t="shared" si="18"/>
        <v>43.84869411764706</v>
      </c>
    </row>
    <row r="174" spans="1:13" ht="31.5">
      <c r="A174" s="41" t="s">
        <v>89</v>
      </c>
      <c r="B174" s="23" t="s">
        <v>90</v>
      </c>
      <c r="C174" s="24">
        <v>363731351</v>
      </c>
      <c r="D174" s="22">
        <f>E174-C174</f>
        <v>-158578351</v>
      </c>
      <c r="E174" s="24">
        <v>205153000</v>
      </c>
      <c r="F174" s="47">
        <v>420382245</v>
      </c>
      <c r="G174" s="46">
        <f>H174-F174</f>
        <v>0</v>
      </c>
      <c r="H174" s="47">
        <v>420382245</v>
      </c>
      <c r="I174" s="47">
        <v>474163830</v>
      </c>
      <c r="J174" s="47">
        <f>K174-I174</f>
        <v>0</v>
      </c>
      <c r="K174" s="47">
        <v>474163830</v>
      </c>
      <c r="L174" s="24">
        <v>149408604.64</v>
      </c>
      <c r="M174" s="44">
        <f t="shared" si="18"/>
        <v>72.8278916905919</v>
      </c>
    </row>
    <row r="175" spans="1:13" ht="63">
      <c r="A175" s="41" t="s">
        <v>93</v>
      </c>
      <c r="B175" s="23" t="s">
        <v>215</v>
      </c>
      <c r="C175" s="24">
        <v>950000</v>
      </c>
      <c r="D175" s="22">
        <f>E175-C175</f>
        <v>-100000</v>
      </c>
      <c r="E175" s="24">
        <f>E176</f>
        <v>850000</v>
      </c>
      <c r="F175" s="47">
        <v>960000</v>
      </c>
      <c r="G175" s="46">
        <f>H175-F175</f>
        <v>0</v>
      </c>
      <c r="H175" s="47">
        <v>960000</v>
      </c>
      <c r="I175" s="47">
        <v>970000</v>
      </c>
      <c r="J175" s="47">
        <f>K175-I175</f>
        <v>0</v>
      </c>
      <c r="K175" s="47">
        <v>970000</v>
      </c>
      <c r="L175" s="24">
        <f>L176</f>
        <v>636597.42</v>
      </c>
      <c r="M175" s="44">
        <f t="shared" si="18"/>
        <v>74.89381411764707</v>
      </c>
    </row>
    <row r="176" spans="1:13" s="10" customFormat="1" ht="51" customHeight="1">
      <c r="A176" s="19" t="s">
        <v>470</v>
      </c>
      <c r="B176" s="20" t="s">
        <v>471</v>
      </c>
      <c r="C176" s="24"/>
      <c r="D176" s="22"/>
      <c r="E176" s="24">
        <v>850000</v>
      </c>
      <c r="F176" s="47"/>
      <c r="G176" s="46"/>
      <c r="H176" s="47"/>
      <c r="I176" s="47"/>
      <c r="J176" s="47"/>
      <c r="K176" s="47"/>
      <c r="L176" s="24">
        <v>636597.42</v>
      </c>
      <c r="M176" s="44">
        <f t="shared" si="18"/>
        <v>74.89381411764707</v>
      </c>
    </row>
    <row r="177" spans="1:13" ht="47.25">
      <c r="A177" s="41" t="s">
        <v>140</v>
      </c>
      <c r="B177" s="23" t="s">
        <v>141</v>
      </c>
      <c r="C177" s="24">
        <v>3050000</v>
      </c>
      <c r="D177" s="22">
        <f>E177-C177</f>
        <v>0</v>
      </c>
      <c r="E177" s="24">
        <f>E178</f>
        <v>3050000</v>
      </c>
      <c r="F177" s="47">
        <v>3100000</v>
      </c>
      <c r="G177" s="46">
        <f>H177-F177</f>
        <v>0</v>
      </c>
      <c r="H177" s="47">
        <v>3100000</v>
      </c>
      <c r="I177" s="47">
        <v>3100000</v>
      </c>
      <c r="J177" s="47">
        <f>K177-I177</f>
        <v>0</v>
      </c>
      <c r="K177" s="47">
        <v>3100000</v>
      </c>
      <c r="L177" s="24">
        <f>L178</f>
        <v>1248658.54</v>
      </c>
      <c r="M177" s="44">
        <f t="shared" si="18"/>
        <v>40.939624262295084</v>
      </c>
    </row>
    <row r="178" spans="1:13" s="10" customFormat="1" ht="65.25" customHeight="1">
      <c r="A178" s="19" t="s">
        <v>472</v>
      </c>
      <c r="B178" s="20" t="s">
        <v>653</v>
      </c>
      <c r="C178" s="24"/>
      <c r="D178" s="22"/>
      <c r="E178" s="24">
        <v>3050000</v>
      </c>
      <c r="F178" s="47"/>
      <c r="G178" s="46"/>
      <c r="H178" s="47"/>
      <c r="I178" s="47"/>
      <c r="J178" s="47"/>
      <c r="K178" s="47"/>
      <c r="L178" s="24">
        <v>1248658.54</v>
      </c>
      <c r="M178" s="44">
        <f t="shared" si="18"/>
        <v>40.939624262295084</v>
      </c>
    </row>
    <row r="179" spans="1:13" ht="31.5">
      <c r="A179" s="41" t="s">
        <v>94</v>
      </c>
      <c r="B179" s="23" t="s">
        <v>95</v>
      </c>
      <c r="C179" s="24">
        <v>8095000</v>
      </c>
      <c r="D179" s="22">
        <f>E179-C179</f>
        <v>-6170000</v>
      </c>
      <c r="E179" s="24">
        <f>E180</f>
        <v>1925000</v>
      </c>
      <c r="F179" s="47">
        <v>8205000</v>
      </c>
      <c r="G179" s="46">
        <f>H179-F179</f>
        <v>0</v>
      </c>
      <c r="H179" s="47">
        <v>8205000</v>
      </c>
      <c r="I179" s="47">
        <v>8315000</v>
      </c>
      <c r="J179" s="47">
        <f>K179-I179</f>
        <v>0</v>
      </c>
      <c r="K179" s="47">
        <v>8315000</v>
      </c>
      <c r="L179" s="24">
        <f>L180</f>
        <v>1300588.74</v>
      </c>
      <c r="M179" s="44">
        <f t="shared" si="18"/>
        <v>67.56305142857143</v>
      </c>
    </row>
    <row r="180" spans="1:13" s="10" customFormat="1" ht="33" customHeight="1">
      <c r="A180" s="19" t="s">
        <v>473</v>
      </c>
      <c r="B180" s="20" t="s">
        <v>474</v>
      </c>
      <c r="C180" s="24"/>
      <c r="D180" s="22"/>
      <c r="E180" s="24">
        <v>1925000</v>
      </c>
      <c r="F180" s="47"/>
      <c r="G180" s="46"/>
      <c r="H180" s="47"/>
      <c r="I180" s="47"/>
      <c r="J180" s="47"/>
      <c r="K180" s="47"/>
      <c r="L180" s="24">
        <v>1300588.74</v>
      </c>
      <c r="M180" s="44">
        <f t="shared" si="18"/>
        <v>67.56305142857143</v>
      </c>
    </row>
    <row r="181" spans="1:13" s="10" customFormat="1" ht="18.75">
      <c r="A181" s="38" t="s">
        <v>475</v>
      </c>
      <c r="B181" s="39" t="s">
        <v>476</v>
      </c>
      <c r="C181" s="24"/>
      <c r="D181" s="22"/>
      <c r="E181" s="37" t="s">
        <v>332</v>
      </c>
      <c r="F181" s="47"/>
      <c r="G181" s="46"/>
      <c r="H181" s="47"/>
      <c r="I181" s="47"/>
      <c r="J181" s="47"/>
      <c r="K181" s="47"/>
      <c r="L181" s="22">
        <f>L182+L184</f>
        <v>-22758663.95</v>
      </c>
      <c r="M181" s="44"/>
    </row>
    <row r="182" spans="1:13" s="10" customFormat="1" ht="18.75">
      <c r="A182" s="35" t="s">
        <v>477</v>
      </c>
      <c r="B182" s="36" t="s">
        <v>478</v>
      </c>
      <c r="C182" s="24"/>
      <c r="D182" s="22"/>
      <c r="E182" s="34" t="s">
        <v>332</v>
      </c>
      <c r="F182" s="47"/>
      <c r="G182" s="46"/>
      <c r="H182" s="47"/>
      <c r="I182" s="47"/>
      <c r="J182" s="47"/>
      <c r="K182" s="47"/>
      <c r="L182" s="24">
        <f>L183</f>
        <v>-22766300.88</v>
      </c>
      <c r="M182" s="44"/>
    </row>
    <row r="183" spans="1:13" s="10" customFormat="1" ht="31.5">
      <c r="A183" s="35" t="s">
        <v>479</v>
      </c>
      <c r="B183" s="36" t="s">
        <v>480</v>
      </c>
      <c r="C183" s="24"/>
      <c r="D183" s="22"/>
      <c r="E183" s="34" t="s">
        <v>332</v>
      </c>
      <c r="F183" s="47"/>
      <c r="G183" s="46"/>
      <c r="H183" s="47"/>
      <c r="I183" s="47"/>
      <c r="J183" s="47"/>
      <c r="K183" s="47"/>
      <c r="L183" s="24">
        <v>-22766300.88</v>
      </c>
      <c r="M183" s="44"/>
    </row>
    <row r="184" spans="1:13" s="10" customFormat="1" ht="18.75">
      <c r="A184" s="35" t="s">
        <v>481</v>
      </c>
      <c r="B184" s="36" t="s">
        <v>482</v>
      </c>
      <c r="C184" s="24"/>
      <c r="D184" s="22"/>
      <c r="E184" s="34" t="s">
        <v>332</v>
      </c>
      <c r="F184" s="47"/>
      <c r="G184" s="46"/>
      <c r="H184" s="47"/>
      <c r="I184" s="47"/>
      <c r="J184" s="47"/>
      <c r="K184" s="47"/>
      <c r="L184" s="24">
        <f>L185</f>
        <v>7636.93</v>
      </c>
      <c r="M184" s="44"/>
    </row>
    <row r="185" spans="1:13" s="10" customFormat="1" ht="18" customHeight="1">
      <c r="A185" s="35" t="s">
        <v>483</v>
      </c>
      <c r="B185" s="36" t="s">
        <v>484</v>
      </c>
      <c r="C185" s="24"/>
      <c r="D185" s="22"/>
      <c r="E185" s="34" t="s">
        <v>332</v>
      </c>
      <c r="F185" s="47"/>
      <c r="G185" s="46"/>
      <c r="H185" s="47"/>
      <c r="I185" s="47"/>
      <c r="J185" s="47"/>
      <c r="K185" s="47"/>
      <c r="L185" s="24">
        <v>7636.93</v>
      </c>
      <c r="M185" s="44"/>
    </row>
    <row r="186" spans="1:15" ht="18.75">
      <c r="A186" s="40" t="s">
        <v>96</v>
      </c>
      <c r="B186" s="21" t="s">
        <v>97</v>
      </c>
      <c r="C186" s="22" t="e">
        <f>C188+C193+C256+C298+C330+C335+C338+C348</f>
        <v>#REF!</v>
      </c>
      <c r="D186" s="22" t="e">
        <f>E186-C186</f>
        <v>#REF!</v>
      </c>
      <c r="E186" s="22">
        <f>E188+E193+E256+E298+E330+E335+E338+E348</f>
        <v>26723692474.06</v>
      </c>
      <c r="F186" s="46">
        <f>F188+F193+F256+F298+F330+F335+F338+F348</f>
        <v>5960947771.76</v>
      </c>
      <c r="G186" s="46">
        <f>H186-F186</f>
        <v>0</v>
      </c>
      <c r="H186" s="46">
        <f>H188+H193+H256+H298+H330+H335+H338+H348</f>
        <v>5960947771.76</v>
      </c>
      <c r="I186" s="46">
        <f>I188+I193+I256+I298+I330+I335+I338+I348</f>
        <v>5716087997.08</v>
      </c>
      <c r="J186" s="46">
        <f>K186-I186</f>
        <v>0</v>
      </c>
      <c r="K186" s="46">
        <f>K188+K193+K256+K298+K330+K335+K338+K348</f>
        <v>5716087997.08</v>
      </c>
      <c r="L186" s="22">
        <f>L187+L330+L335+L338+L348</f>
        <v>14018219383.759998</v>
      </c>
      <c r="M186" s="45">
        <f t="shared" si="18"/>
        <v>52.45614690921594</v>
      </c>
      <c r="N186" s="2"/>
      <c r="O186" s="2"/>
    </row>
    <row r="187" spans="1:15" ht="31.5">
      <c r="A187" s="27" t="s">
        <v>245</v>
      </c>
      <c r="B187" s="26" t="s">
        <v>246</v>
      </c>
      <c r="C187" s="22" t="e">
        <f>C188+C193+C256+C298</f>
        <v>#REF!</v>
      </c>
      <c r="D187" s="22" t="e">
        <f>E187-C187</f>
        <v>#REF!</v>
      </c>
      <c r="E187" s="22">
        <f>E188+E193+E256+E298</f>
        <v>26533921240</v>
      </c>
      <c r="F187" s="46">
        <f>F188+F193+F256+F298</f>
        <v>5793560300</v>
      </c>
      <c r="G187" s="46">
        <f>H187-F187</f>
        <v>0</v>
      </c>
      <c r="H187" s="46">
        <f>H188+H193+H256+H298</f>
        <v>5793560300</v>
      </c>
      <c r="I187" s="46">
        <f>I188+I193+I256+I298</f>
        <v>5663157400</v>
      </c>
      <c r="J187" s="46">
        <f>K187-I187</f>
        <v>0</v>
      </c>
      <c r="K187" s="46">
        <f>K188+K193+K256+K298</f>
        <v>5663157400</v>
      </c>
      <c r="L187" s="22">
        <f>L188+L193+L256+L298</f>
        <v>13974672622.4</v>
      </c>
      <c r="M187" s="45">
        <f t="shared" si="18"/>
        <v>52.66719719260009</v>
      </c>
      <c r="N187" s="2"/>
      <c r="O187" s="2"/>
    </row>
    <row r="188" spans="1:15" ht="31.5">
      <c r="A188" s="40" t="s">
        <v>98</v>
      </c>
      <c r="B188" s="21" t="s">
        <v>99</v>
      </c>
      <c r="C188" s="22">
        <f>C190+C192</f>
        <v>6611410500</v>
      </c>
      <c r="D188" s="22">
        <f>D190+D192</f>
        <v>2107905300</v>
      </c>
      <c r="E188" s="22">
        <f aca="true" t="shared" si="21" ref="E188:K188">E189+E191</f>
        <v>8719315800</v>
      </c>
      <c r="F188" s="22">
        <f t="shared" si="21"/>
        <v>5201693100</v>
      </c>
      <c r="G188" s="22">
        <f t="shared" si="21"/>
        <v>0</v>
      </c>
      <c r="H188" s="22">
        <f t="shared" si="21"/>
        <v>5201693100</v>
      </c>
      <c r="I188" s="22">
        <f t="shared" si="21"/>
        <v>4935447100</v>
      </c>
      <c r="J188" s="22">
        <f t="shared" si="21"/>
        <v>0</v>
      </c>
      <c r="K188" s="22">
        <f t="shared" si="21"/>
        <v>4935447100</v>
      </c>
      <c r="L188" s="22">
        <f>L189+L191</f>
        <v>4742426000</v>
      </c>
      <c r="M188" s="45">
        <f t="shared" si="18"/>
        <v>54.38988687621568</v>
      </c>
      <c r="N188" s="2"/>
      <c r="O188" s="2"/>
    </row>
    <row r="189" spans="1:15" s="10" customFormat="1" ht="18.75">
      <c r="A189" s="19" t="s">
        <v>485</v>
      </c>
      <c r="B189" s="20" t="s">
        <v>486</v>
      </c>
      <c r="C189" s="22"/>
      <c r="D189" s="22"/>
      <c r="E189" s="24">
        <f aca="true" t="shared" si="22" ref="E189:K189">E190</f>
        <v>8420895700</v>
      </c>
      <c r="F189" s="24">
        <f t="shared" si="22"/>
        <v>5201693100</v>
      </c>
      <c r="G189" s="24">
        <f t="shared" si="22"/>
        <v>0</v>
      </c>
      <c r="H189" s="24">
        <f t="shared" si="22"/>
        <v>5201693100</v>
      </c>
      <c r="I189" s="24">
        <f t="shared" si="22"/>
        <v>4935447100</v>
      </c>
      <c r="J189" s="24">
        <f t="shared" si="22"/>
        <v>0</v>
      </c>
      <c r="K189" s="24">
        <f t="shared" si="22"/>
        <v>4935447100</v>
      </c>
      <c r="L189" s="24">
        <f>L190</f>
        <v>4593217000</v>
      </c>
      <c r="M189" s="44">
        <f t="shared" si="18"/>
        <v>54.54546836389388</v>
      </c>
      <c r="N189" s="2"/>
      <c r="O189" s="2"/>
    </row>
    <row r="190" spans="1:13" ht="31.5">
      <c r="A190" s="41" t="s">
        <v>100</v>
      </c>
      <c r="B190" s="23" t="s">
        <v>101</v>
      </c>
      <c r="C190" s="24">
        <v>6070396200</v>
      </c>
      <c r="D190" s="22">
        <f>E190-C190</f>
        <v>2350499500</v>
      </c>
      <c r="E190" s="24">
        <v>8420895700</v>
      </c>
      <c r="F190" s="47">
        <v>5201693100</v>
      </c>
      <c r="G190" s="46">
        <f>H190-F190</f>
        <v>0</v>
      </c>
      <c r="H190" s="47">
        <v>5201693100</v>
      </c>
      <c r="I190" s="47">
        <v>4935447100</v>
      </c>
      <c r="J190" s="47">
        <f>K190-I190</f>
        <v>0</v>
      </c>
      <c r="K190" s="47">
        <v>4935447100</v>
      </c>
      <c r="L190" s="24">
        <v>4593217000</v>
      </c>
      <c r="M190" s="44">
        <f t="shared" si="18"/>
        <v>54.54546836389388</v>
      </c>
    </row>
    <row r="191" spans="1:13" s="10" customFormat="1" ht="31.5">
      <c r="A191" s="19" t="s">
        <v>487</v>
      </c>
      <c r="B191" s="20" t="s">
        <v>488</v>
      </c>
      <c r="C191" s="24"/>
      <c r="D191" s="22"/>
      <c r="E191" s="24">
        <f aca="true" t="shared" si="23" ref="E191:K191">E192</f>
        <v>298420100</v>
      </c>
      <c r="F191" s="24">
        <f t="shared" si="23"/>
        <v>0</v>
      </c>
      <c r="G191" s="24">
        <f t="shared" si="23"/>
        <v>0</v>
      </c>
      <c r="H191" s="24">
        <f t="shared" si="23"/>
        <v>0</v>
      </c>
      <c r="I191" s="24">
        <f t="shared" si="23"/>
        <v>0</v>
      </c>
      <c r="J191" s="24">
        <f t="shared" si="23"/>
        <v>0</v>
      </c>
      <c r="K191" s="24">
        <f t="shared" si="23"/>
        <v>0</v>
      </c>
      <c r="L191" s="24">
        <f>L192</f>
        <v>149209000</v>
      </c>
      <c r="M191" s="44">
        <f t="shared" si="18"/>
        <v>49.99964814702495</v>
      </c>
    </row>
    <row r="192" spans="1:13" ht="31.5">
      <c r="A192" s="41" t="s">
        <v>102</v>
      </c>
      <c r="B192" s="23" t="s">
        <v>103</v>
      </c>
      <c r="C192" s="24">
        <v>541014300</v>
      </c>
      <c r="D192" s="24">
        <f>E192-C192</f>
        <v>-242594200</v>
      </c>
      <c r="E192" s="24">
        <v>298420100</v>
      </c>
      <c r="F192" s="47"/>
      <c r="G192" s="46">
        <f>H192-F192</f>
        <v>0</v>
      </c>
      <c r="H192" s="47"/>
      <c r="I192" s="47"/>
      <c r="J192" s="47">
        <f>K192-I192</f>
        <v>0</v>
      </c>
      <c r="K192" s="47"/>
      <c r="L192" s="24">
        <v>149209000</v>
      </c>
      <c r="M192" s="44">
        <f t="shared" si="18"/>
        <v>49.99964814702495</v>
      </c>
    </row>
    <row r="193" spans="1:13" ht="31.5">
      <c r="A193" s="40" t="s">
        <v>104</v>
      </c>
      <c r="B193" s="21" t="s">
        <v>167</v>
      </c>
      <c r="C193" s="22" t="e">
        <f>#REF!+C197+C200+C203+C207+C208+C209+C210+C211+C212+C213+C214+C215+C216+C217+C218+C219+C220+C221+C222+C228+C230+C233+C234</f>
        <v>#REF!</v>
      </c>
      <c r="D193" s="22" t="e">
        <f>#REF!+D197+D200+D203+D207+D208+D209+D210+D211+D212+D213+D214+D215+D216+D217+D218+D219+D220+D221+D222+D228+D230+D233+D234</f>
        <v>#REF!</v>
      </c>
      <c r="E193" s="22">
        <f>E194+E196+E198+E200+E201+E203+E204+E205+E206+E208+E209+E210+E211+E212+E213+E214+E215+E216+E217+E218+E219+E220+E221+E222+E223+E224+E225+E226+E228+E229+E231+E233+E234+E235+E236+E238+E240+E241+E242+E244+E246+E248+E250+E252+E254</f>
        <v>9875614450</v>
      </c>
      <c r="F193" s="22">
        <f aca="true" t="shared" si="24" ref="F193:L193">F194+F196+F198+F200+F201+F203+F204+F205+F206+F208+F209+F210+F211+F212+F213+F214+F215+F216+F217+F218+F219+F220+F221+F222+F223+F224+F225+F226+F228+F229+F231+F233+F234+F235+F236+F238+F240+F241+F242+F244+F246+F248+F250+F252+F254</f>
        <v>368607900</v>
      </c>
      <c r="G193" s="22">
        <f t="shared" si="24"/>
        <v>0</v>
      </c>
      <c r="H193" s="22">
        <f t="shared" si="24"/>
        <v>368607900</v>
      </c>
      <c r="I193" s="22">
        <f t="shared" si="24"/>
        <v>497701100</v>
      </c>
      <c r="J193" s="22">
        <f t="shared" si="24"/>
        <v>0</v>
      </c>
      <c r="K193" s="22">
        <f t="shared" si="24"/>
        <v>497701100</v>
      </c>
      <c r="L193" s="22">
        <f t="shared" si="24"/>
        <v>6281686430.33</v>
      </c>
      <c r="M193" s="45">
        <f t="shared" si="18"/>
        <v>63.608056613935545</v>
      </c>
    </row>
    <row r="194" spans="1:13" s="10" customFormat="1" ht="31.5" hidden="1">
      <c r="A194" s="42" t="s">
        <v>625</v>
      </c>
      <c r="B194" s="23" t="s">
        <v>626</v>
      </c>
      <c r="C194" s="22"/>
      <c r="D194" s="22"/>
      <c r="E194" s="24">
        <f>E195</f>
        <v>0</v>
      </c>
      <c r="F194" s="24"/>
      <c r="G194" s="24"/>
      <c r="H194" s="24"/>
      <c r="I194" s="24"/>
      <c r="J194" s="24"/>
      <c r="K194" s="24"/>
      <c r="L194" s="34" t="s">
        <v>332</v>
      </c>
      <c r="M194" s="45"/>
    </row>
    <row r="195" spans="1:13" s="10" customFormat="1" ht="47.25" hidden="1">
      <c r="A195" s="42" t="s">
        <v>623</v>
      </c>
      <c r="B195" s="23" t="s">
        <v>624</v>
      </c>
      <c r="C195" s="22"/>
      <c r="D195" s="22"/>
      <c r="E195" s="24"/>
      <c r="F195" s="24"/>
      <c r="G195" s="24"/>
      <c r="H195" s="24"/>
      <c r="I195" s="24"/>
      <c r="J195" s="24"/>
      <c r="K195" s="24"/>
      <c r="L195" s="34" t="s">
        <v>332</v>
      </c>
      <c r="M195" s="45"/>
    </row>
    <row r="196" spans="1:13" s="10" customFormat="1" ht="78.75">
      <c r="A196" s="42" t="s">
        <v>557</v>
      </c>
      <c r="B196" s="23" t="s">
        <v>559</v>
      </c>
      <c r="C196" s="24"/>
      <c r="D196" s="24"/>
      <c r="E196" s="24">
        <f>E197</f>
        <v>4356700</v>
      </c>
      <c r="F196" s="24">
        <f aca="true" t="shared" si="25" ref="F196:K196">F197</f>
        <v>0</v>
      </c>
      <c r="G196" s="24">
        <f t="shared" si="25"/>
        <v>0</v>
      </c>
      <c r="H196" s="24">
        <f t="shared" si="25"/>
        <v>0</v>
      </c>
      <c r="I196" s="24">
        <f t="shared" si="25"/>
        <v>0</v>
      </c>
      <c r="J196" s="24">
        <f t="shared" si="25"/>
        <v>0</v>
      </c>
      <c r="K196" s="24">
        <f t="shared" si="25"/>
        <v>0</v>
      </c>
      <c r="L196" s="34" t="s">
        <v>332</v>
      </c>
      <c r="M196" s="44">
        <f t="shared" si="18"/>
        <v>0</v>
      </c>
    </row>
    <row r="197" spans="1:13" ht="78.75">
      <c r="A197" s="42" t="s">
        <v>560</v>
      </c>
      <c r="B197" s="23" t="s">
        <v>558</v>
      </c>
      <c r="C197" s="24"/>
      <c r="D197" s="24">
        <f>E197-C197</f>
        <v>4356700</v>
      </c>
      <c r="E197" s="24">
        <v>4356700</v>
      </c>
      <c r="F197" s="47"/>
      <c r="G197" s="46">
        <f>H197-F197</f>
        <v>0</v>
      </c>
      <c r="H197" s="47"/>
      <c r="I197" s="47"/>
      <c r="J197" s="47">
        <f>K197-I197</f>
        <v>0</v>
      </c>
      <c r="K197" s="47"/>
      <c r="L197" s="34" t="s">
        <v>332</v>
      </c>
      <c r="M197" s="44">
        <f t="shared" si="18"/>
        <v>0</v>
      </c>
    </row>
    <row r="198" spans="1:13" s="10" customFormat="1" ht="31.5">
      <c r="A198" s="42" t="s">
        <v>561</v>
      </c>
      <c r="B198" s="23" t="s">
        <v>562</v>
      </c>
      <c r="C198" s="24"/>
      <c r="D198" s="24"/>
      <c r="E198" s="24">
        <f>E199</f>
        <v>85136800</v>
      </c>
      <c r="F198" s="24">
        <f aca="true" t="shared" si="26" ref="F198:L198">F199</f>
        <v>0</v>
      </c>
      <c r="G198" s="24">
        <f t="shared" si="26"/>
        <v>0</v>
      </c>
      <c r="H198" s="24">
        <f t="shared" si="26"/>
        <v>0</v>
      </c>
      <c r="I198" s="24">
        <f t="shared" si="26"/>
        <v>0</v>
      </c>
      <c r="J198" s="24">
        <f t="shared" si="26"/>
        <v>0</v>
      </c>
      <c r="K198" s="24">
        <f t="shared" si="26"/>
        <v>0</v>
      </c>
      <c r="L198" s="24">
        <f t="shared" si="26"/>
        <v>25588600</v>
      </c>
      <c r="M198" s="44">
        <f t="shared" si="18"/>
        <v>30.05586303455145</v>
      </c>
    </row>
    <row r="199" spans="1:13" s="10" customFormat="1" ht="31.5">
      <c r="A199" s="42" t="s">
        <v>250</v>
      </c>
      <c r="B199" s="23" t="s">
        <v>251</v>
      </c>
      <c r="C199" s="24"/>
      <c r="D199" s="24"/>
      <c r="E199" s="24">
        <v>85136800</v>
      </c>
      <c r="F199" s="47"/>
      <c r="G199" s="46"/>
      <c r="H199" s="47"/>
      <c r="I199" s="47"/>
      <c r="J199" s="47"/>
      <c r="K199" s="47"/>
      <c r="L199" s="24">
        <v>25588600</v>
      </c>
      <c r="M199" s="44">
        <f t="shared" si="18"/>
        <v>30.05586303455145</v>
      </c>
    </row>
    <row r="200" spans="1:13" ht="35.25" customHeight="1">
      <c r="A200" s="42" t="s">
        <v>255</v>
      </c>
      <c r="B200" s="23" t="s">
        <v>254</v>
      </c>
      <c r="C200" s="24"/>
      <c r="D200" s="24">
        <f>E200-C200</f>
        <v>1600000</v>
      </c>
      <c r="E200" s="24">
        <v>1600000</v>
      </c>
      <c r="F200" s="47"/>
      <c r="G200" s="46">
        <f>H200-F200</f>
        <v>0</v>
      </c>
      <c r="H200" s="47"/>
      <c r="I200" s="47"/>
      <c r="J200" s="47">
        <f>K200-I200</f>
        <v>0</v>
      </c>
      <c r="K200" s="47"/>
      <c r="L200" s="34" t="s">
        <v>332</v>
      </c>
      <c r="M200" s="44">
        <f t="shared" si="18"/>
        <v>0</v>
      </c>
    </row>
    <row r="201" spans="1:13" s="10" customFormat="1" ht="31.5">
      <c r="A201" s="42" t="s">
        <v>563</v>
      </c>
      <c r="B201" s="23" t="s">
        <v>566</v>
      </c>
      <c r="C201" s="24"/>
      <c r="D201" s="24"/>
      <c r="E201" s="24">
        <f>E202</f>
        <v>424551500</v>
      </c>
      <c r="F201" s="24">
        <f aca="true" t="shared" si="27" ref="F201:K201">F202</f>
        <v>0</v>
      </c>
      <c r="G201" s="24">
        <f t="shared" si="27"/>
        <v>0</v>
      </c>
      <c r="H201" s="24">
        <f t="shared" si="27"/>
        <v>0</v>
      </c>
      <c r="I201" s="24">
        <f t="shared" si="27"/>
        <v>0</v>
      </c>
      <c r="J201" s="24">
        <f t="shared" si="27"/>
        <v>0</v>
      </c>
      <c r="K201" s="24">
        <f t="shared" si="27"/>
        <v>0</v>
      </c>
      <c r="L201" s="34" t="s">
        <v>332</v>
      </c>
      <c r="M201" s="44">
        <f t="shared" si="18"/>
        <v>0</v>
      </c>
    </row>
    <row r="202" spans="1:13" s="10" customFormat="1" ht="37.5" customHeight="1">
      <c r="A202" s="42" t="s">
        <v>564</v>
      </c>
      <c r="B202" s="23" t="s">
        <v>565</v>
      </c>
      <c r="C202" s="24"/>
      <c r="D202" s="24"/>
      <c r="E202" s="24">
        <v>424551500</v>
      </c>
      <c r="F202" s="47"/>
      <c r="G202" s="46"/>
      <c r="H202" s="47"/>
      <c r="I202" s="47"/>
      <c r="J202" s="47"/>
      <c r="K202" s="47"/>
      <c r="L202" s="34" t="s">
        <v>332</v>
      </c>
      <c r="M202" s="44">
        <f t="shared" si="18"/>
        <v>0</v>
      </c>
    </row>
    <row r="203" spans="1:13" ht="31.5" hidden="1">
      <c r="A203" s="41" t="s">
        <v>105</v>
      </c>
      <c r="B203" s="23" t="s">
        <v>179</v>
      </c>
      <c r="C203" s="24">
        <v>10013000</v>
      </c>
      <c r="D203" s="22">
        <f>E203-C203</f>
        <v>-10013000</v>
      </c>
      <c r="E203" s="24"/>
      <c r="F203" s="47">
        <v>0</v>
      </c>
      <c r="G203" s="46">
        <f>H203-F203</f>
        <v>0</v>
      </c>
      <c r="H203" s="47">
        <v>0</v>
      </c>
      <c r="I203" s="47">
        <v>0</v>
      </c>
      <c r="J203" s="47">
        <f>K203-I203</f>
        <v>0</v>
      </c>
      <c r="K203" s="47">
        <v>0</v>
      </c>
      <c r="L203" s="24"/>
      <c r="M203" s="44" t="e">
        <f t="shared" si="18"/>
        <v>#DIV/0!</v>
      </c>
    </row>
    <row r="204" spans="1:13" s="10" customFormat="1" ht="96" customHeight="1" hidden="1">
      <c r="A204" s="41" t="s">
        <v>567</v>
      </c>
      <c r="B204" s="23" t="s">
        <v>568</v>
      </c>
      <c r="C204" s="24"/>
      <c r="D204" s="22"/>
      <c r="E204" s="24"/>
      <c r="F204" s="47"/>
      <c r="G204" s="46"/>
      <c r="H204" s="47"/>
      <c r="I204" s="47"/>
      <c r="J204" s="47"/>
      <c r="K204" s="47"/>
      <c r="L204" s="34" t="s">
        <v>332</v>
      </c>
      <c r="M204" s="44" t="e">
        <f t="shared" si="18"/>
        <v>#DIV/0!</v>
      </c>
    </row>
    <row r="205" spans="1:13" s="54" customFormat="1" ht="31.5">
      <c r="A205" s="41" t="s">
        <v>654</v>
      </c>
      <c r="B205" s="23" t="s">
        <v>655</v>
      </c>
      <c r="C205" s="24"/>
      <c r="D205" s="22"/>
      <c r="E205" s="24">
        <v>4942100</v>
      </c>
      <c r="F205" s="47"/>
      <c r="G205" s="46"/>
      <c r="H205" s="47"/>
      <c r="I205" s="47"/>
      <c r="J205" s="47"/>
      <c r="K205" s="47"/>
      <c r="L205" s="34" t="s">
        <v>332</v>
      </c>
      <c r="M205" s="44"/>
    </row>
    <row r="206" spans="1:13" s="10" customFormat="1" ht="47.25">
      <c r="A206" s="41" t="s">
        <v>569</v>
      </c>
      <c r="B206" s="23" t="s">
        <v>570</v>
      </c>
      <c r="C206" s="24"/>
      <c r="D206" s="22"/>
      <c r="E206" s="24">
        <f>E207</f>
        <v>6125900</v>
      </c>
      <c r="F206" s="24">
        <f aca="true" t="shared" si="28" ref="F206:L206">F207</f>
        <v>0</v>
      </c>
      <c r="G206" s="24">
        <f t="shared" si="28"/>
        <v>0</v>
      </c>
      <c r="H206" s="24">
        <f t="shared" si="28"/>
        <v>0</v>
      </c>
      <c r="I206" s="24">
        <f t="shared" si="28"/>
        <v>0</v>
      </c>
      <c r="J206" s="24">
        <f t="shared" si="28"/>
        <v>0</v>
      </c>
      <c r="K206" s="24">
        <f t="shared" si="28"/>
        <v>0</v>
      </c>
      <c r="L206" s="24">
        <f t="shared" si="28"/>
        <v>2084400</v>
      </c>
      <c r="M206" s="44">
        <f t="shared" si="18"/>
        <v>34.026020666351066</v>
      </c>
    </row>
    <row r="207" spans="1:13" ht="63">
      <c r="A207" s="42" t="s">
        <v>294</v>
      </c>
      <c r="B207" s="23" t="s">
        <v>295</v>
      </c>
      <c r="C207" s="24"/>
      <c r="D207" s="24">
        <f aca="true" t="shared" si="29" ref="D207:D222">E207-C207</f>
        <v>6125900</v>
      </c>
      <c r="E207" s="24">
        <v>6125900</v>
      </c>
      <c r="F207" s="47"/>
      <c r="G207" s="46">
        <f aca="true" t="shared" si="30" ref="G207:G222">H207-F207</f>
        <v>0</v>
      </c>
      <c r="H207" s="47"/>
      <c r="I207" s="47"/>
      <c r="J207" s="47">
        <f aca="true" t="shared" si="31" ref="J207:J222">K207-I207</f>
        <v>0</v>
      </c>
      <c r="K207" s="47"/>
      <c r="L207" s="24">
        <v>2084400</v>
      </c>
      <c r="M207" s="44">
        <f t="shared" si="18"/>
        <v>34.026020666351066</v>
      </c>
    </row>
    <row r="208" spans="1:13" ht="49.5" customHeight="1">
      <c r="A208" s="42" t="s">
        <v>299</v>
      </c>
      <c r="B208" s="23" t="s">
        <v>298</v>
      </c>
      <c r="C208" s="24"/>
      <c r="D208" s="24">
        <f t="shared" si="29"/>
        <v>228082400</v>
      </c>
      <c r="E208" s="24">
        <v>228082400</v>
      </c>
      <c r="F208" s="47"/>
      <c r="G208" s="46">
        <f t="shared" si="30"/>
        <v>0</v>
      </c>
      <c r="H208" s="47"/>
      <c r="I208" s="47"/>
      <c r="J208" s="47">
        <f t="shared" si="31"/>
        <v>0</v>
      </c>
      <c r="K208" s="47"/>
      <c r="L208" s="24">
        <v>127941753.33</v>
      </c>
      <c r="M208" s="44">
        <f t="shared" si="18"/>
        <v>56.094531331659084</v>
      </c>
    </row>
    <row r="209" spans="1:13" ht="51.75" customHeight="1">
      <c r="A209" s="41" t="s">
        <v>143</v>
      </c>
      <c r="B209" s="23" t="s">
        <v>180</v>
      </c>
      <c r="C209" s="24">
        <v>77830700</v>
      </c>
      <c r="D209" s="22">
        <f t="shared" si="29"/>
        <v>18949300</v>
      </c>
      <c r="E209" s="24">
        <v>96780000</v>
      </c>
      <c r="F209" s="47">
        <v>79557000</v>
      </c>
      <c r="G209" s="46">
        <f t="shared" si="30"/>
        <v>0</v>
      </c>
      <c r="H209" s="47">
        <v>79557000</v>
      </c>
      <c r="I209" s="47">
        <v>78619000</v>
      </c>
      <c r="J209" s="47">
        <f t="shared" si="31"/>
        <v>0</v>
      </c>
      <c r="K209" s="47">
        <v>78619000</v>
      </c>
      <c r="L209" s="24">
        <v>39808800</v>
      </c>
      <c r="M209" s="44">
        <f t="shared" si="18"/>
        <v>41.13329200247985</v>
      </c>
    </row>
    <row r="210" spans="1:13" ht="31.5">
      <c r="A210" s="42" t="s">
        <v>227</v>
      </c>
      <c r="B210" s="23" t="s">
        <v>175</v>
      </c>
      <c r="C210" s="24">
        <v>31430900</v>
      </c>
      <c r="D210" s="22">
        <f t="shared" si="29"/>
        <v>-7929800</v>
      </c>
      <c r="E210" s="24">
        <v>23501100</v>
      </c>
      <c r="F210" s="47">
        <v>29135000</v>
      </c>
      <c r="G210" s="46">
        <f t="shared" si="30"/>
        <v>0</v>
      </c>
      <c r="H210" s="47">
        <v>29135000</v>
      </c>
      <c r="I210" s="47">
        <v>30948800</v>
      </c>
      <c r="J210" s="47">
        <f t="shared" si="31"/>
        <v>0</v>
      </c>
      <c r="K210" s="47">
        <v>30948800</v>
      </c>
      <c r="L210" s="34" t="s">
        <v>332</v>
      </c>
      <c r="M210" s="44">
        <f t="shared" si="18"/>
        <v>0</v>
      </c>
    </row>
    <row r="211" spans="1:13" ht="47.25">
      <c r="A211" s="42" t="s">
        <v>226</v>
      </c>
      <c r="B211" s="23" t="s">
        <v>233</v>
      </c>
      <c r="C211" s="24">
        <v>1605300</v>
      </c>
      <c r="D211" s="24">
        <f t="shared" si="29"/>
        <v>-39600</v>
      </c>
      <c r="E211" s="24">
        <v>1565700</v>
      </c>
      <c r="F211" s="47">
        <v>1568900</v>
      </c>
      <c r="G211" s="46">
        <f t="shared" si="30"/>
        <v>0</v>
      </c>
      <c r="H211" s="47">
        <v>1568900</v>
      </c>
      <c r="I211" s="47">
        <v>1877800</v>
      </c>
      <c r="J211" s="47">
        <f t="shared" si="31"/>
        <v>0</v>
      </c>
      <c r="K211" s="47">
        <v>1877800</v>
      </c>
      <c r="L211" s="34" t="s">
        <v>332</v>
      </c>
      <c r="M211" s="44">
        <f t="shared" si="18"/>
        <v>0</v>
      </c>
    </row>
    <row r="212" spans="1:13" ht="36" customHeight="1">
      <c r="A212" s="42" t="s">
        <v>228</v>
      </c>
      <c r="B212" s="23" t="s">
        <v>234</v>
      </c>
      <c r="C212" s="24">
        <v>2606400</v>
      </c>
      <c r="D212" s="24">
        <f t="shared" si="29"/>
        <v>-234300</v>
      </c>
      <c r="E212" s="24">
        <v>2372100</v>
      </c>
      <c r="F212" s="47">
        <v>2226500</v>
      </c>
      <c r="G212" s="46">
        <f t="shared" si="30"/>
        <v>0</v>
      </c>
      <c r="H212" s="47">
        <v>2226500</v>
      </c>
      <c r="I212" s="47">
        <v>2179000</v>
      </c>
      <c r="J212" s="47">
        <f t="shared" si="31"/>
        <v>0</v>
      </c>
      <c r="K212" s="47">
        <v>2179000</v>
      </c>
      <c r="L212" s="34" t="s">
        <v>332</v>
      </c>
      <c r="M212" s="44">
        <f t="shared" si="18"/>
        <v>0</v>
      </c>
    </row>
    <row r="213" spans="1:13" ht="51" customHeight="1">
      <c r="A213" s="42" t="s">
        <v>268</v>
      </c>
      <c r="B213" s="23" t="s">
        <v>269</v>
      </c>
      <c r="C213" s="24"/>
      <c r="D213" s="24">
        <f t="shared" si="29"/>
        <v>83527200</v>
      </c>
      <c r="E213" s="24">
        <v>83527200</v>
      </c>
      <c r="F213" s="47"/>
      <c r="G213" s="46">
        <f t="shared" si="30"/>
        <v>0</v>
      </c>
      <c r="H213" s="47"/>
      <c r="I213" s="47"/>
      <c r="J213" s="47">
        <f t="shared" si="31"/>
        <v>0</v>
      </c>
      <c r="K213" s="47"/>
      <c r="L213" s="24">
        <v>78600000</v>
      </c>
      <c r="M213" s="44">
        <f t="shared" si="18"/>
        <v>94.10108323995058</v>
      </c>
    </row>
    <row r="214" spans="1:13" ht="78.75">
      <c r="A214" s="42" t="s">
        <v>287</v>
      </c>
      <c r="B214" s="23" t="s">
        <v>286</v>
      </c>
      <c r="C214" s="24"/>
      <c r="D214" s="24">
        <f t="shared" si="29"/>
        <v>553543000</v>
      </c>
      <c r="E214" s="24">
        <v>553543000</v>
      </c>
      <c r="F214" s="47"/>
      <c r="G214" s="46">
        <f t="shared" si="30"/>
        <v>0</v>
      </c>
      <c r="H214" s="47"/>
      <c r="I214" s="47"/>
      <c r="J214" s="47">
        <f t="shared" si="31"/>
        <v>0</v>
      </c>
      <c r="K214" s="47"/>
      <c r="L214" s="24">
        <v>46502000</v>
      </c>
      <c r="M214" s="44">
        <f t="shared" si="18"/>
        <v>8.400792711677322</v>
      </c>
    </row>
    <row r="215" spans="1:13" ht="63">
      <c r="A215" s="42" t="s">
        <v>290</v>
      </c>
      <c r="B215" s="23" t="s">
        <v>291</v>
      </c>
      <c r="C215" s="24"/>
      <c r="D215" s="24">
        <f t="shared" si="29"/>
        <v>10000000</v>
      </c>
      <c r="E215" s="24">
        <v>10000000</v>
      </c>
      <c r="F215" s="47"/>
      <c r="G215" s="46">
        <f t="shared" si="30"/>
        <v>0</v>
      </c>
      <c r="H215" s="47"/>
      <c r="I215" s="47"/>
      <c r="J215" s="47">
        <f t="shared" si="31"/>
        <v>0</v>
      </c>
      <c r="K215" s="47"/>
      <c r="L215" s="34" t="s">
        <v>332</v>
      </c>
      <c r="M215" s="44">
        <f t="shared" si="18"/>
        <v>0</v>
      </c>
    </row>
    <row r="216" spans="1:13" ht="47.25">
      <c r="A216" s="42" t="s">
        <v>229</v>
      </c>
      <c r="B216" s="23" t="s">
        <v>176</v>
      </c>
      <c r="C216" s="24">
        <v>141574900</v>
      </c>
      <c r="D216" s="22">
        <f t="shared" si="29"/>
        <v>94275800</v>
      </c>
      <c r="E216" s="24">
        <v>235850700</v>
      </c>
      <c r="F216" s="47">
        <v>143219000</v>
      </c>
      <c r="G216" s="46">
        <f t="shared" si="30"/>
        <v>0</v>
      </c>
      <c r="H216" s="47">
        <v>143219000</v>
      </c>
      <c r="I216" s="47">
        <v>238225200</v>
      </c>
      <c r="J216" s="47">
        <f t="shared" si="31"/>
        <v>0</v>
      </c>
      <c r="K216" s="47">
        <v>238225200</v>
      </c>
      <c r="L216" s="24">
        <v>235850700</v>
      </c>
      <c r="M216" s="44">
        <f t="shared" si="18"/>
        <v>100</v>
      </c>
    </row>
    <row r="217" spans="1:13" ht="31.5">
      <c r="A217" s="42" t="s">
        <v>235</v>
      </c>
      <c r="B217" s="23" t="s">
        <v>177</v>
      </c>
      <c r="C217" s="24">
        <v>62661300</v>
      </c>
      <c r="D217" s="22">
        <f t="shared" si="29"/>
        <v>-62135000</v>
      </c>
      <c r="E217" s="24">
        <v>526300</v>
      </c>
      <c r="F217" s="47">
        <v>53961600</v>
      </c>
      <c r="G217" s="46">
        <f t="shared" si="30"/>
        <v>0</v>
      </c>
      <c r="H217" s="47">
        <v>53961600</v>
      </c>
      <c r="I217" s="47">
        <v>59558800</v>
      </c>
      <c r="J217" s="47">
        <f t="shared" si="31"/>
        <v>0</v>
      </c>
      <c r="K217" s="47">
        <v>59558800</v>
      </c>
      <c r="L217" s="24">
        <v>526300</v>
      </c>
      <c r="M217" s="44">
        <f t="shared" si="18"/>
        <v>100</v>
      </c>
    </row>
    <row r="218" spans="1:13" ht="47.25">
      <c r="A218" s="41" t="s">
        <v>181</v>
      </c>
      <c r="B218" s="23" t="s">
        <v>182</v>
      </c>
      <c r="C218" s="24">
        <v>37372700</v>
      </c>
      <c r="D218" s="22">
        <f t="shared" si="29"/>
        <v>172011400</v>
      </c>
      <c r="E218" s="24">
        <v>209384100</v>
      </c>
      <c r="F218" s="47">
        <v>33249400</v>
      </c>
      <c r="G218" s="46">
        <f t="shared" si="30"/>
        <v>0</v>
      </c>
      <c r="H218" s="47">
        <v>33249400</v>
      </c>
      <c r="I218" s="47">
        <v>56564400</v>
      </c>
      <c r="J218" s="47">
        <f t="shared" si="31"/>
        <v>0</v>
      </c>
      <c r="K218" s="47">
        <v>56564400</v>
      </c>
      <c r="L218" s="24">
        <v>202680700</v>
      </c>
      <c r="M218" s="44">
        <f t="shared" si="18"/>
        <v>96.7985152645306</v>
      </c>
    </row>
    <row r="219" spans="1:13" ht="48.75" customHeight="1">
      <c r="A219" s="42" t="s">
        <v>267</v>
      </c>
      <c r="B219" s="23" t="s">
        <v>266</v>
      </c>
      <c r="C219" s="24"/>
      <c r="D219" s="24">
        <f t="shared" si="29"/>
        <v>35619200</v>
      </c>
      <c r="E219" s="24">
        <v>35619200</v>
      </c>
      <c r="F219" s="47"/>
      <c r="G219" s="46">
        <f t="shared" si="30"/>
        <v>0</v>
      </c>
      <c r="H219" s="47"/>
      <c r="I219" s="47"/>
      <c r="J219" s="47">
        <f t="shared" si="31"/>
        <v>0</v>
      </c>
      <c r="K219" s="47"/>
      <c r="L219" s="24">
        <v>35619200</v>
      </c>
      <c r="M219" s="44">
        <f t="shared" si="18"/>
        <v>100</v>
      </c>
    </row>
    <row r="220" spans="1:13" ht="78.75">
      <c r="A220" s="42" t="s">
        <v>288</v>
      </c>
      <c r="B220" s="23" t="s">
        <v>289</v>
      </c>
      <c r="C220" s="24"/>
      <c r="D220" s="24">
        <f t="shared" si="29"/>
        <v>1458804400</v>
      </c>
      <c r="E220" s="24">
        <v>1458804400</v>
      </c>
      <c r="F220" s="47"/>
      <c r="G220" s="46">
        <f t="shared" si="30"/>
        <v>0</v>
      </c>
      <c r="H220" s="47"/>
      <c r="I220" s="47"/>
      <c r="J220" s="47">
        <f t="shared" si="31"/>
        <v>0</v>
      </c>
      <c r="K220" s="47"/>
      <c r="L220" s="24">
        <v>964281244.61</v>
      </c>
      <c r="M220" s="44">
        <f t="shared" si="18"/>
        <v>66.10079079895837</v>
      </c>
    </row>
    <row r="221" spans="1:13" ht="63">
      <c r="A221" s="42" t="s">
        <v>292</v>
      </c>
      <c r="B221" s="23" t="s">
        <v>293</v>
      </c>
      <c r="C221" s="24"/>
      <c r="D221" s="24">
        <f t="shared" si="29"/>
        <v>26882100</v>
      </c>
      <c r="E221" s="24">
        <v>26882100</v>
      </c>
      <c r="F221" s="47"/>
      <c r="G221" s="46">
        <f t="shared" si="30"/>
        <v>0</v>
      </c>
      <c r="H221" s="47"/>
      <c r="I221" s="47"/>
      <c r="J221" s="47">
        <f t="shared" si="31"/>
        <v>0</v>
      </c>
      <c r="K221" s="47"/>
      <c r="L221" s="34" t="s">
        <v>332</v>
      </c>
      <c r="M221" s="44">
        <f t="shared" si="18"/>
        <v>0</v>
      </c>
    </row>
    <row r="222" spans="1:13" ht="36" customHeight="1">
      <c r="A222" s="42" t="s">
        <v>236</v>
      </c>
      <c r="B222" s="23" t="s">
        <v>178</v>
      </c>
      <c r="C222" s="24">
        <v>27179700</v>
      </c>
      <c r="D222" s="22">
        <f t="shared" si="29"/>
        <v>2883600</v>
      </c>
      <c r="E222" s="24">
        <v>30063300</v>
      </c>
      <c r="F222" s="47">
        <v>25690500</v>
      </c>
      <c r="G222" s="46">
        <f t="shared" si="30"/>
        <v>0</v>
      </c>
      <c r="H222" s="47">
        <v>25690500</v>
      </c>
      <c r="I222" s="47">
        <v>29728100</v>
      </c>
      <c r="J222" s="47">
        <f t="shared" si="31"/>
        <v>0</v>
      </c>
      <c r="K222" s="47">
        <v>29728100</v>
      </c>
      <c r="L222" s="24">
        <v>29063300</v>
      </c>
      <c r="M222" s="44">
        <f t="shared" si="18"/>
        <v>96.67368519091384</v>
      </c>
    </row>
    <row r="223" spans="1:13" s="10" customFormat="1" ht="47.25">
      <c r="A223" s="42" t="s">
        <v>571</v>
      </c>
      <c r="B223" s="23" t="s">
        <v>572</v>
      </c>
      <c r="C223" s="24"/>
      <c r="D223" s="22"/>
      <c r="E223" s="24">
        <v>1808407000</v>
      </c>
      <c r="F223" s="47"/>
      <c r="G223" s="46"/>
      <c r="H223" s="47"/>
      <c r="I223" s="47"/>
      <c r="J223" s="47"/>
      <c r="K223" s="47"/>
      <c r="L223" s="24">
        <v>1793099107.18</v>
      </c>
      <c r="M223" s="44">
        <f aca="true" t="shared" si="32" ref="M223:M255">L223/E223*100</f>
        <v>99.15351506491625</v>
      </c>
    </row>
    <row r="224" spans="1:13" s="10" customFormat="1" ht="47.25">
      <c r="A224" s="19" t="s">
        <v>489</v>
      </c>
      <c r="B224" s="20" t="s">
        <v>490</v>
      </c>
      <c r="C224" s="24"/>
      <c r="D224" s="22"/>
      <c r="E224" s="24">
        <v>4028821300</v>
      </c>
      <c r="F224" s="47"/>
      <c r="G224" s="46"/>
      <c r="H224" s="47"/>
      <c r="I224" s="47"/>
      <c r="J224" s="47"/>
      <c r="K224" s="47"/>
      <c r="L224" s="24">
        <v>2330139331.31</v>
      </c>
      <c r="M224" s="44">
        <f t="shared" si="32"/>
        <v>57.83675069703389</v>
      </c>
    </row>
    <row r="225" spans="1:13" s="10" customFormat="1" ht="36" customHeight="1">
      <c r="A225" s="19" t="s">
        <v>573</v>
      </c>
      <c r="B225" s="49" t="s">
        <v>574</v>
      </c>
      <c r="C225" s="24"/>
      <c r="D225" s="22"/>
      <c r="E225" s="24">
        <v>25686000</v>
      </c>
      <c r="F225" s="47"/>
      <c r="G225" s="46"/>
      <c r="H225" s="47"/>
      <c r="I225" s="47"/>
      <c r="J225" s="47"/>
      <c r="K225" s="47"/>
      <c r="L225" s="24">
        <v>25686000</v>
      </c>
      <c r="M225" s="44">
        <f t="shared" si="32"/>
        <v>100</v>
      </c>
    </row>
    <row r="226" spans="1:13" s="10" customFormat="1" ht="31.5">
      <c r="A226" s="19" t="s">
        <v>575</v>
      </c>
      <c r="B226" s="23" t="s">
        <v>578</v>
      </c>
      <c r="C226" s="24"/>
      <c r="D226" s="22"/>
      <c r="E226" s="24">
        <f>E227</f>
        <v>20729000</v>
      </c>
      <c r="F226" s="24">
        <f aca="true" t="shared" si="33" ref="F226:L226">F227</f>
        <v>0</v>
      </c>
      <c r="G226" s="24">
        <f t="shared" si="33"/>
        <v>0</v>
      </c>
      <c r="H226" s="24">
        <f t="shared" si="33"/>
        <v>0</v>
      </c>
      <c r="I226" s="24">
        <f t="shared" si="33"/>
        <v>0</v>
      </c>
      <c r="J226" s="24">
        <f t="shared" si="33"/>
        <v>0</v>
      </c>
      <c r="K226" s="24">
        <f t="shared" si="33"/>
        <v>0</v>
      </c>
      <c r="L226" s="24">
        <f t="shared" si="33"/>
        <v>20729000</v>
      </c>
      <c r="M226" s="44">
        <f t="shared" si="32"/>
        <v>100</v>
      </c>
    </row>
    <row r="227" spans="1:13" s="10" customFormat="1" ht="36" customHeight="1">
      <c r="A227" s="19" t="s">
        <v>576</v>
      </c>
      <c r="B227" s="23" t="s">
        <v>577</v>
      </c>
      <c r="C227" s="24"/>
      <c r="D227" s="22"/>
      <c r="E227" s="24">
        <v>20729000</v>
      </c>
      <c r="F227" s="47"/>
      <c r="G227" s="46"/>
      <c r="H227" s="47"/>
      <c r="I227" s="47"/>
      <c r="J227" s="47"/>
      <c r="K227" s="47"/>
      <c r="L227" s="24">
        <v>20729000</v>
      </c>
      <c r="M227" s="44">
        <f t="shared" si="32"/>
        <v>100</v>
      </c>
    </row>
    <row r="228" spans="1:13" ht="47.25">
      <c r="A228" s="42" t="s">
        <v>264</v>
      </c>
      <c r="B228" s="23" t="s">
        <v>265</v>
      </c>
      <c r="C228" s="24"/>
      <c r="D228" s="24">
        <f>E228-C228</f>
        <v>6424000</v>
      </c>
      <c r="E228" s="24">
        <v>6424000</v>
      </c>
      <c r="F228" s="47"/>
      <c r="G228" s="46"/>
      <c r="H228" s="47"/>
      <c r="I228" s="47"/>
      <c r="J228" s="47"/>
      <c r="K228" s="47"/>
      <c r="L228" s="24">
        <v>2400000</v>
      </c>
      <c r="M228" s="44">
        <f t="shared" si="32"/>
        <v>37.359900373599004</v>
      </c>
    </row>
    <row r="229" spans="1:13" s="10" customFormat="1" ht="36" customHeight="1" hidden="1">
      <c r="A229" s="42" t="s">
        <v>579</v>
      </c>
      <c r="B229" s="23" t="s">
        <v>580</v>
      </c>
      <c r="C229" s="24"/>
      <c r="D229" s="24"/>
      <c r="E229" s="24">
        <f>E230</f>
        <v>0</v>
      </c>
      <c r="F229" s="24">
        <f aca="true" t="shared" si="34" ref="F229:L229">F230</f>
        <v>0</v>
      </c>
      <c r="G229" s="24">
        <f t="shared" si="34"/>
        <v>0</v>
      </c>
      <c r="H229" s="24">
        <f t="shared" si="34"/>
        <v>0</v>
      </c>
      <c r="I229" s="24">
        <f t="shared" si="34"/>
        <v>0</v>
      </c>
      <c r="J229" s="24">
        <f t="shared" si="34"/>
        <v>0</v>
      </c>
      <c r="K229" s="24">
        <f t="shared" si="34"/>
        <v>0</v>
      </c>
      <c r="L229" s="24">
        <f t="shared" si="34"/>
        <v>0</v>
      </c>
      <c r="M229" s="44" t="e">
        <f t="shared" si="32"/>
        <v>#DIV/0!</v>
      </c>
    </row>
    <row r="230" spans="1:13" ht="35.25" customHeight="1" hidden="1">
      <c r="A230" s="42" t="s">
        <v>253</v>
      </c>
      <c r="B230" s="23" t="s">
        <v>252</v>
      </c>
      <c r="C230" s="24"/>
      <c r="D230" s="24">
        <f>E230-C230</f>
        <v>0</v>
      </c>
      <c r="E230" s="24"/>
      <c r="F230" s="47"/>
      <c r="G230" s="46"/>
      <c r="H230" s="47"/>
      <c r="I230" s="47"/>
      <c r="J230" s="47"/>
      <c r="K230" s="47"/>
      <c r="L230" s="24"/>
      <c r="M230" s="44" t="e">
        <f t="shared" si="32"/>
        <v>#DIV/0!</v>
      </c>
    </row>
    <row r="231" spans="1:13" s="54" customFormat="1" ht="35.25" customHeight="1">
      <c r="A231" s="42" t="s">
        <v>680</v>
      </c>
      <c r="B231" s="23" t="s">
        <v>681</v>
      </c>
      <c r="C231" s="24"/>
      <c r="D231" s="24"/>
      <c r="E231" s="24">
        <f>E232</f>
        <v>15658900</v>
      </c>
      <c r="F231" s="47"/>
      <c r="G231" s="46"/>
      <c r="H231" s="47"/>
      <c r="I231" s="47"/>
      <c r="J231" s="47"/>
      <c r="K231" s="47"/>
      <c r="L231" s="34" t="s">
        <v>332</v>
      </c>
      <c r="M231" s="44">
        <f t="shared" si="32"/>
        <v>0</v>
      </c>
    </row>
    <row r="232" spans="1:13" s="54" customFormat="1" ht="47.25">
      <c r="A232" s="42" t="s">
        <v>679</v>
      </c>
      <c r="B232" s="23" t="s">
        <v>678</v>
      </c>
      <c r="C232" s="24"/>
      <c r="D232" s="24"/>
      <c r="E232" s="24">
        <v>15658900</v>
      </c>
      <c r="F232" s="47"/>
      <c r="G232" s="46"/>
      <c r="H232" s="47"/>
      <c r="I232" s="47"/>
      <c r="J232" s="47"/>
      <c r="K232" s="47"/>
      <c r="L232" s="34" t="s">
        <v>332</v>
      </c>
      <c r="M232" s="44">
        <f t="shared" si="32"/>
        <v>0</v>
      </c>
    </row>
    <row r="233" spans="1:13" ht="47.25">
      <c r="A233" s="42" t="s">
        <v>221</v>
      </c>
      <c r="B233" s="23" t="s">
        <v>237</v>
      </c>
      <c r="C233" s="24">
        <v>60731100</v>
      </c>
      <c r="D233" s="24">
        <f>E233-C233</f>
        <v>-53370100</v>
      </c>
      <c r="E233" s="24">
        <v>7361000</v>
      </c>
      <c r="F233" s="47">
        <v>0</v>
      </c>
      <c r="G233" s="46">
        <f>H233-F233</f>
        <v>0</v>
      </c>
      <c r="H233" s="47">
        <v>0</v>
      </c>
      <c r="I233" s="47">
        <v>0</v>
      </c>
      <c r="J233" s="47">
        <f>K233-I233</f>
        <v>0</v>
      </c>
      <c r="K233" s="47">
        <v>0</v>
      </c>
      <c r="L233" s="34" t="s">
        <v>332</v>
      </c>
      <c r="M233" s="44">
        <f t="shared" si="32"/>
        <v>0</v>
      </c>
    </row>
    <row r="234" spans="1:13" ht="51" customHeight="1">
      <c r="A234" s="42" t="s">
        <v>297</v>
      </c>
      <c r="B234" s="23" t="s">
        <v>296</v>
      </c>
      <c r="C234" s="24"/>
      <c r="D234" s="24">
        <f>E234-C234</f>
        <v>16000</v>
      </c>
      <c r="E234" s="24">
        <v>16000</v>
      </c>
      <c r="F234" s="47"/>
      <c r="G234" s="46">
        <f>H234-F234</f>
        <v>0</v>
      </c>
      <c r="H234" s="47"/>
      <c r="I234" s="47"/>
      <c r="J234" s="47">
        <f>K234-I234</f>
        <v>0</v>
      </c>
      <c r="K234" s="47"/>
      <c r="L234" s="24">
        <v>23500</v>
      </c>
      <c r="M234" s="44">
        <f t="shared" si="32"/>
        <v>146.875</v>
      </c>
    </row>
    <row r="235" spans="1:13" s="52" customFormat="1" ht="48.75" customHeight="1">
      <c r="A235" s="42" t="s">
        <v>627</v>
      </c>
      <c r="B235" s="23" t="s">
        <v>628</v>
      </c>
      <c r="C235" s="24"/>
      <c r="D235" s="24">
        <f>E235-C235</f>
        <v>35850</v>
      </c>
      <c r="E235" s="24">
        <v>35850</v>
      </c>
      <c r="F235" s="47"/>
      <c r="G235" s="46"/>
      <c r="H235" s="47"/>
      <c r="I235" s="47"/>
      <c r="J235" s="47"/>
      <c r="K235" s="47"/>
      <c r="L235" s="24">
        <v>35850</v>
      </c>
      <c r="M235" s="44">
        <f t="shared" si="32"/>
        <v>100</v>
      </c>
    </row>
    <row r="236" spans="1:13" s="10" customFormat="1" ht="49.5" customHeight="1" hidden="1">
      <c r="A236" s="42" t="s">
        <v>582</v>
      </c>
      <c r="B236" s="50" t="s">
        <v>584</v>
      </c>
      <c r="C236" s="24"/>
      <c r="D236" s="24"/>
      <c r="E236" s="24">
        <f>E237</f>
        <v>0</v>
      </c>
      <c r="F236" s="24">
        <f aca="true" t="shared" si="35" ref="F236:L236">F237</f>
        <v>0</v>
      </c>
      <c r="G236" s="24">
        <f t="shared" si="35"/>
        <v>0</v>
      </c>
      <c r="H236" s="24">
        <f t="shared" si="35"/>
        <v>0</v>
      </c>
      <c r="I236" s="24">
        <f t="shared" si="35"/>
        <v>0</v>
      </c>
      <c r="J236" s="24">
        <f t="shared" si="35"/>
        <v>0</v>
      </c>
      <c r="K236" s="24">
        <f t="shared" si="35"/>
        <v>0</v>
      </c>
      <c r="L236" s="24">
        <f t="shared" si="35"/>
        <v>0</v>
      </c>
      <c r="M236" s="44" t="e">
        <f t="shared" si="32"/>
        <v>#DIV/0!</v>
      </c>
    </row>
    <row r="237" spans="1:13" s="10" customFormat="1" ht="49.5" customHeight="1" hidden="1">
      <c r="A237" s="42" t="s">
        <v>583</v>
      </c>
      <c r="B237" s="23" t="s">
        <v>581</v>
      </c>
      <c r="C237" s="24"/>
      <c r="D237" s="24"/>
      <c r="E237" s="24"/>
      <c r="F237" s="47"/>
      <c r="G237" s="46"/>
      <c r="H237" s="47"/>
      <c r="I237" s="47"/>
      <c r="J237" s="47"/>
      <c r="K237" s="47"/>
      <c r="L237" s="24"/>
      <c r="M237" s="44" t="e">
        <f t="shared" si="32"/>
        <v>#DIV/0!</v>
      </c>
    </row>
    <row r="238" spans="1:13" s="10" customFormat="1" ht="49.5" customHeight="1">
      <c r="A238" s="42" t="s">
        <v>585</v>
      </c>
      <c r="B238" s="50" t="s">
        <v>588</v>
      </c>
      <c r="C238" s="24"/>
      <c r="D238" s="24"/>
      <c r="E238" s="24">
        <f>E239</f>
        <v>1397900</v>
      </c>
      <c r="F238" s="24">
        <f aca="true" t="shared" si="36" ref="F238:L238">F239</f>
        <v>0</v>
      </c>
      <c r="G238" s="24">
        <f t="shared" si="36"/>
        <v>0</v>
      </c>
      <c r="H238" s="24">
        <f t="shared" si="36"/>
        <v>0</v>
      </c>
      <c r="I238" s="24">
        <f t="shared" si="36"/>
        <v>0</v>
      </c>
      <c r="J238" s="24">
        <f t="shared" si="36"/>
        <v>0</v>
      </c>
      <c r="K238" s="24">
        <f t="shared" si="36"/>
        <v>0</v>
      </c>
      <c r="L238" s="24" t="str">
        <f t="shared" si="36"/>
        <v>0,00</v>
      </c>
      <c r="M238" s="44">
        <f t="shared" si="32"/>
        <v>0</v>
      </c>
    </row>
    <row r="239" spans="1:13" s="10" customFormat="1" ht="50.25" customHeight="1">
      <c r="A239" s="42" t="s">
        <v>586</v>
      </c>
      <c r="B239" s="50" t="s">
        <v>587</v>
      </c>
      <c r="C239" s="24"/>
      <c r="D239" s="24"/>
      <c r="E239" s="24">
        <v>1397900</v>
      </c>
      <c r="F239" s="47"/>
      <c r="G239" s="46"/>
      <c r="H239" s="47"/>
      <c r="I239" s="47"/>
      <c r="J239" s="47"/>
      <c r="K239" s="47"/>
      <c r="L239" s="34" t="s">
        <v>332</v>
      </c>
      <c r="M239" s="44">
        <f t="shared" si="32"/>
        <v>0</v>
      </c>
    </row>
    <row r="240" spans="1:13" s="54" customFormat="1" ht="50.25" customHeight="1">
      <c r="A240" s="42" t="s">
        <v>682</v>
      </c>
      <c r="B240" s="50" t="s">
        <v>683</v>
      </c>
      <c r="C240" s="24"/>
      <c r="D240" s="24"/>
      <c r="E240" s="34" t="s">
        <v>332</v>
      </c>
      <c r="F240" s="47"/>
      <c r="G240" s="46"/>
      <c r="H240" s="47"/>
      <c r="I240" s="47"/>
      <c r="J240" s="47"/>
      <c r="K240" s="47"/>
      <c r="L240" s="24">
        <v>107797</v>
      </c>
      <c r="M240" s="44"/>
    </row>
    <row r="241" spans="1:13" s="10" customFormat="1" ht="66.75" customHeight="1">
      <c r="A241" s="42" t="s">
        <v>589</v>
      </c>
      <c r="B241" s="50" t="s">
        <v>590</v>
      </c>
      <c r="C241" s="24"/>
      <c r="D241" s="24"/>
      <c r="E241" s="24">
        <v>920800</v>
      </c>
      <c r="F241" s="47"/>
      <c r="G241" s="46"/>
      <c r="H241" s="47"/>
      <c r="I241" s="47"/>
      <c r="J241" s="47"/>
      <c r="K241" s="47"/>
      <c r="L241" s="24">
        <v>350000</v>
      </c>
      <c r="M241" s="44">
        <f t="shared" si="32"/>
        <v>38.010425716768026</v>
      </c>
    </row>
    <row r="242" spans="1:13" s="54" customFormat="1" ht="47.25">
      <c r="A242" s="42" t="s">
        <v>656</v>
      </c>
      <c r="B242" s="50" t="s">
        <v>657</v>
      </c>
      <c r="C242" s="24"/>
      <c r="D242" s="24"/>
      <c r="E242" s="24">
        <f>E243</f>
        <v>6403900</v>
      </c>
      <c r="F242" s="24">
        <f aca="true" t="shared" si="37" ref="F242:L242">F243</f>
        <v>0</v>
      </c>
      <c r="G242" s="24">
        <f t="shared" si="37"/>
        <v>0</v>
      </c>
      <c r="H242" s="24">
        <f t="shared" si="37"/>
        <v>0</v>
      </c>
      <c r="I242" s="24">
        <f t="shared" si="37"/>
        <v>0</v>
      </c>
      <c r="J242" s="24">
        <f t="shared" si="37"/>
        <v>0</v>
      </c>
      <c r="K242" s="24">
        <f t="shared" si="37"/>
        <v>0</v>
      </c>
      <c r="L242" s="24" t="str">
        <f t="shared" si="37"/>
        <v>0,00</v>
      </c>
      <c r="M242" s="44">
        <f t="shared" si="32"/>
        <v>0</v>
      </c>
    </row>
    <row r="243" spans="1:13" s="54" customFormat="1" ht="63">
      <c r="A243" s="42" t="s">
        <v>658</v>
      </c>
      <c r="B243" s="50" t="s">
        <v>659</v>
      </c>
      <c r="C243" s="24"/>
      <c r="D243" s="24"/>
      <c r="E243" s="24">
        <v>6403900</v>
      </c>
      <c r="F243" s="47"/>
      <c r="G243" s="46"/>
      <c r="H243" s="47"/>
      <c r="I243" s="47"/>
      <c r="J243" s="47"/>
      <c r="K243" s="47"/>
      <c r="L243" s="34" t="s">
        <v>332</v>
      </c>
      <c r="M243" s="44">
        <f t="shared" si="32"/>
        <v>0</v>
      </c>
    </row>
    <row r="244" spans="1:13" s="54" customFormat="1" ht="63">
      <c r="A244" s="42" t="s">
        <v>686</v>
      </c>
      <c r="B244" s="50" t="s">
        <v>687</v>
      </c>
      <c r="C244" s="24"/>
      <c r="D244" s="24"/>
      <c r="E244" s="24">
        <f>E245</f>
        <v>131848100</v>
      </c>
      <c r="F244" s="24">
        <f aca="true" t="shared" si="38" ref="F244:L244">F245</f>
        <v>0</v>
      </c>
      <c r="G244" s="24">
        <f t="shared" si="38"/>
        <v>0</v>
      </c>
      <c r="H244" s="24">
        <f t="shared" si="38"/>
        <v>0</v>
      </c>
      <c r="I244" s="24">
        <f t="shared" si="38"/>
        <v>0</v>
      </c>
      <c r="J244" s="24">
        <f t="shared" si="38"/>
        <v>0</v>
      </c>
      <c r="K244" s="24">
        <f t="shared" si="38"/>
        <v>0</v>
      </c>
      <c r="L244" s="24">
        <f t="shared" si="38"/>
        <v>107234209.9</v>
      </c>
      <c r="M244" s="44">
        <f t="shared" si="32"/>
        <v>81.33163079331443</v>
      </c>
    </row>
    <row r="245" spans="1:13" s="54" customFormat="1" ht="63">
      <c r="A245" s="42" t="s">
        <v>684</v>
      </c>
      <c r="B245" s="50" t="s">
        <v>685</v>
      </c>
      <c r="C245" s="24"/>
      <c r="D245" s="24"/>
      <c r="E245" s="24">
        <v>131848100</v>
      </c>
      <c r="F245" s="47"/>
      <c r="G245" s="46"/>
      <c r="H245" s="47"/>
      <c r="I245" s="47"/>
      <c r="J245" s="47"/>
      <c r="K245" s="47"/>
      <c r="L245" s="24">
        <v>107234209.9</v>
      </c>
      <c r="M245" s="44">
        <f t="shared" si="32"/>
        <v>81.33163079331443</v>
      </c>
    </row>
    <row r="246" spans="1:13" s="54" customFormat="1" ht="63">
      <c r="A246" s="42" t="s">
        <v>690</v>
      </c>
      <c r="B246" s="50" t="s">
        <v>691</v>
      </c>
      <c r="C246" s="24"/>
      <c r="D246" s="24"/>
      <c r="E246" s="24">
        <f>E247</f>
        <v>142606400</v>
      </c>
      <c r="F246" s="24">
        <f aca="true" t="shared" si="39" ref="F246:L246">F247</f>
        <v>0</v>
      </c>
      <c r="G246" s="24">
        <f t="shared" si="39"/>
        <v>0</v>
      </c>
      <c r="H246" s="24">
        <f t="shared" si="39"/>
        <v>0</v>
      </c>
      <c r="I246" s="24">
        <f t="shared" si="39"/>
        <v>0</v>
      </c>
      <c r="J246" s="24">
        <f t="shared" si="39"/>
        <v>0</v>
      </c>
      <c r="K246" s="24">
        <f t="shared" si="39"/>
        <v>0</v>
      </c>
      <c r="L246" s="24">
        <f t="shared" si="39"/>
        <v>90324351</v>
      </c>
      <c r="M246" s="44">
        <f t="shared" si="32"/>
        <v>63.33821693837023</v>
      </c>
    </row>
    <row r="247" spans="1:13" s="54" customFormat="1" ht="78.75">
      <c r="A247" s="42" t="s">
        <v>688</v>
      </c>
      <c r="B247" s="50" t="s">
        <v>689</v>
      </c>
      <c r="C247" s="24"/>
      <c r="D247" s="24"/>
      <c r="E247" s="24">
        <v>142606400</v>
      </c>
      <c r="F247" s="47"/>
      <c r="G247" s="46"/>
      <c r="H247" s="47"/>
      <c r="I247" s="47"/>
      <c r="J247" s="47"/>
      <c r="K247" s="47"/>
      <c r="L247" s="24">
        <v>90324351</v>
      </c>
      <c r="M247" s="44">
        <f t="shared" si="32"/>
        <v>63.33821693837023</v>
      </c>
    </row>
    <row r="248" spans="1:13" s="53" customFormat="1" ht="47.25">
      <c r="A248" s="42" t="s">
        <v>635</v>
      </c>
      <c r="B248" s="50" t="s">
        <v>636</v>
      </c>
      <c r="C248" s="24"/>
      <c r="D248" s="24"/>
      <c r="E248" s="24">
        <f>E249</f>
        <v>17392200</v>
      </c>
      <c r="F248" s="24">
        <f aca="true" t="shared" si="40" ref="F248:L248">F249</f>
        <v>0</v>
      </c>
      <c r="G248" s="24">
        <f t="shared" si="40"/>
        <v>0</v>
      </c>
      <c r="H248" s="24">
        <f t="shared" si="40"/>
        <v>0</v>
      </c>
      <c r="I248" s="24">
        <f t="shared" si="40"/>
        <v>0</v>
      </c>
      <c r="J248" s="24">
        <f t="shared" si="40"/>
        <v>0</v>
      </c>
      <c r="K248" s="24">
        <f t="shared" si="40"/>
        <v>0</v>
      </c>
      <c r="L248" s="24">
        <f t="shared" si="40"/>
        <v>17392200</v>
      </c>
      <c r="M248" s="44">
        <f t="shared" si="32"/>
        <v>100</v>
      </c>
    </row>
    <row r="249" spans="1:13" s="53" customFormat="1" ht="47.25">
      <c r="A249" s="42" t="s">
        <v>629</v>
      </c>
      <c r="B249" s="50" t="s">
        <v>630</v>
      </c>
      <c r="C249" s="24"/>
      <c r="D249" s="24"/>
      <c r="E249" s="24">
        <v>17392200</v>
      </c>
      <c r="F249" s="47"/>
      <c r="G249" s="46"/>
      <c r="H249" s="47"/>
      <c r="I249" s="47"/>
      <c r="J249" s="47"/>
      <c r="K249" s="47"/>
      <c r="L249" s="24">
        <v>17392200</v>
      </c>
      <c r="M249" s="44">
        <f t="shared" si="32"/>
        <v>100</v>
      </c>
    </row>
    <row r="250" spans="1:13" s="53" customFormat="1" ht="47.25">
      <c r="A250" s="42" t="s">
        <v>637</v>
      </c>
      <c r="B250" s="50" t="s">
        <v>638</v>
      </c>
      <c r="C250" s="24"/>
      <c r="D250" s="24"/>
      <c r="E250" s="24">
        <f>E251</f>
        <v>76105300</v>
      </c>
      <c r="F250" s="47"/>
      <c r="G250" s="46"/>
      <c r="H250" s="47"/>
      <c r="I250" s="47"/>
      <c r="J250" s="47"/>
      <c r="K250" s="47"/>
      <c r="L250" s="24">
        <f>L251</f>
        <v>61261730</v>
      </c>
      <c r="M250" s="44">
        <f t="shared" si="32"/>
        <v>80.49601013332844</v>
      </c>
    </row>
    <row r="251" spans="1:13" s="53" customFormat="1" ht="63">
      <c r="A251" s="42" t="s">
        <v>631</v>
      </c>
      <c r="B251" s="50" t="s">
        <v>632</v>
      </c>
      <c r="C251" s="24"/>
      <c r="D251" s="24"/>
      <c r="E251" s="24">
        <v>76105300</v>
      </c>
      <c r="F251" s="47"/>
      <c r="G251" s="46"/>
      <c r="H251" s="47"/>
      <c r="I251" s="47"/>
      <c r="J251" s="47"/>
      <c r="K251" s="47"/>
      <c r="L251" s="24">
        <v>61261730</v>
      </c>
      <c r="M251" s="44">
        <f t="shared" si="32"/>
        <v>80.49601013332844</v>
      </c>
    </row>
    <row r="252" spans="1:13" s="53" customFormat="1" ht="33" customHeight="1">
      <c r="A252" s="42" t="s">
        <v>639</v>
      </c>
      <c r="B252" s="50" t="s">
        <v>640</v>
      </c>
      <c r="C252" s="24"/>
      <c r="D252" s="24"/>
      <c r="E252" s="24">
        <f>E253</f>
        <v>22842200</v>
      </c>
      <c r="F252" s="24">
        <f aca="true" t="shared" si="41" ref="F252:L252">F253</f>
        <v>0</v>
      </c>
      <c r="G252" s="24">
        <f t="shared" si="41"/>
        <v>0</v>
      </c>
      <c r="H252" s="24">
        <f t="shared" si="41"/>
        <v>0</v>
      </c>
      <c r="I252" s="24">
        <f t="shared" si="41"/>
        <v>0</v>
      </c>
      <c r="J252" s="24">
        <f t="shared" si="41"/>
        <v>0</v>
      </c>
      <c r="K252" s="24">
        <f t="shared" si="41"/>
        <v>0</v>
      </c>
      <c r="L252" s="24">
        <f t="shared" si="41"/>
        <v>22842200</v>
      </c>
      <c r="M252" s="44">
        <f t="shared" si="32"/>
        <v>100</v>
      </c>
    </row>
    <row r="253" spans="1:13" s="53" customFormat="1" ht="47.25">
      <c r="A253" s="42" t="s">
        <v>633</v>
      </c>
      <c r="B253" s="50" t="s">
        <v>634</v>
      </c>
      <c r="C253" s="24"/>
      <c r="D253" s="24"/>
      <c r="E253" s="24">
        <v>22842200</v>
      </c>
      <c r="F253" s="47"/>
      <c r="G253" s="46"/>
      <c r="H253" s="47"/>
      <c r="I253" s="47"/>
      <c r="J253" s="47"/>
      <c r="K253" s="47"/>
      <c r="L253" s="24">
        <v>22842200</v>
      </c>
      <c r="M253" s="44">
        <f t="shared" si="32"/>
        <v>100</v>
      </c>
    </row>
    <row r="254" spans="1:13" s="54" customFormat="1" ht="31.5">
      <c r="A254" s="42" t="s">
        <v>660</v>
      </c>
      <c r="B254" s="50" t="s">
        <v>670</v>
      </c>
      <c r="C254" s="24"/>
      <c r="D254" s="24"/>
      <c r="E254" s="24">
        <f>E255</f>
        <v>39744000</v>
      </c>
      <c r="F254" s="24">
        <f aca="true" t="shared" si="42" ref="F254:L254">F255</f>
        <v>0</v>
      </c>
      <c r="G254" s="24">
        <f t="shared" si="42"/>
        <v>0</v>
      </c>
      <c r="H254" s="24">
        <f t="shared" si="42"/>
        <v>0</v>
      </c>
      <c r="I254" s="24">
        <f t="shared" si="42"/>
        <v>0</v>
      </c>
      <c r="J254" s="24">
        <f t="shared" si="42"/>
        <v>0</v>
      </c>
      <c r="K254" s="24">
        <f t="shared" si="42"/>
        <v>0</v>
      </c>
      <c r="L254" s="24">
        <f t="shared" si="42"/>
        <v>21514156</v>
      </c>
      <c r="M254" s="44">
        <f t="shared" si="32"/>
        <v>54.131833735909815</v>
      </c>
    </row>
    <row r="255" spans="1:13" s="54" customFormat="1" ht="31.5">
      <c r="A255" s="42" t="s">
        <v>661</v>
      </c>
      <c r="B255" s="50" t="s">
        <v>671</v>
      </c>
      <c r="C255" s="24"/>
      <c r="D255" s="24"/>
      <c r="E255" s="24">
        <v>39744000</v>
      </c>
      <c r="F255" s="47"/>
      <c r="G255" s="46"/>
      <c r="H255" s="47"/>
      <c r="I255" s="47"/>
      <c r="J255" s="47"/>
      <c r="K255" s="47"/>
      <c r="L255" s="24">
        <v>21514156</v>
      </c>
      <c r="M255" s="44">
        <f t="shared" si="32"/>
        <v>54.131833735909815</v>
      </c>
    </row>
    <row r="256" spans="1:13" ht="31.5">
      <c r="A256" s="40" t="s">
        <v>106</v>
      </c>
      <c r="B256" s="21" t="s">
        <v>107</v>
      </c>
      <c r="C256" s="22" t="e">
        <f>C258+C260+#REF!+C264+C266+C268+C270+C272+C274+C276+C278+C279+C280+C282+C284+C286+#REF!+C292+C294+C297</f>
        <v>#REF!</v>
      </c>
      <c r="D256" s="22" t="e">
        <f>D258+D260+#REF!+D264+D266+D268+D270+D272+D274+D276+D278+D279+D280+D282+D284+D286+#REF!+D292+D294+D297</f>
        <v>#REF!</v>
      </c>
      <c r="E256" s="22">
        <f>E257+E259+E261+E263+E265+E267+E269+E271+E273+E275+E277+E279+E280+E281+E283+E285+E287+E289+E291+E293+E295+E297</f>
        <v>7425532900</v>
      </c>
      <c r="F256" s="22">
        <f aca="true" t="shared" si="43" ref="F256:L256">F257+F259+F261+F263+F265+F267+F269+F271+F273+F275+F277+F279+F280+F281+F283+F285+F287+F289+F291+F293+F295+F297</f>
        <v>113816300</v>
      </c>
      <c r="G256" s="22">
        <f t="shared" si="43"/>
        <v>0</v>
      </c>
      <c r="H256" s="22">
        <f t="shared" si="43"/>
        <v>113816300</v>
      </c>
      <c r="I256" s="22">
        <f t="shared" si="43"/>
        <v>120566200</v>
      </c>
      <c r="J256" s="22">
        <f t="shared" si="43"/>
        <v>0</v>
      </c>
      <c r="K256" s="22">
        <f t="shared" si="43"/>
        <v>120566200</v>
      </c>
      <c r="L256" s="22">
        <f t="shared" si="43"/>
        <v>2841616166.0099998</v>
      </c>
      <c r="M256" s="45">
        <f aca="true" t="shared" si="44" ref="M256:M325">L256/E256*100</f>
        <v>38.26817824765142</v>
      </c>
    </row>
    <row r="257" spans="1:13" s="10" customFormat="1" ht="31.5">
      <c r="A257" s="19" t="s">
        <v>491</v>
      </c>
      <c r="B257" s="20" t="s">
        <v>492</v>
      </c>
      <c r="C257" s="22"/>
      <c r="D257" s="22"/>
      <c r="E257" s="24">
        <f>E258</f>
        <v>1028085100</v>
      </c>
      <c r="F257" s="46"/>
      <c r="G257" s="46"/>
      <c r="H257" s="46"/>
      <c r="I257" s="46"/>
      <c r="J257" s="46"/>
      <c r="K257" s="46"/>
      <c r="L257" s="24">
        <f>L258</f>
        <v>392869699.26</v>
      </c>
      <c r="M257" s="44">
        <f t="shared" si="44"/>
        <v>38.213733402030634</v>
      </c>
    </row>
    <row r="258" spans="1:13" ht="31.5">
      <c r="A258" s="41" t="s">
        <v>109</v>
      </c>
      <c r="B258" s="23" t="s">
        <v>110</v>
      </c>
      <c r="C258" s="24">
        <f>1100172400+983500</f>
        <v>1101155900</v>
      </c>
      <c r="D258" s="22">
        <f>E258-C258</f>
        <v>-73070800</v>
      </c>
      <c r="E258" s="24">
        <v>1028085100</v>
      </c>
      <c r="F258" s="47">
        <f>1131275400+2041900</f>
        <v>1133317300</v>
      </c>
      <c r="G258" s="46">
        <f>H258-F258</f>
        <v>0</v>
      </c>
      <c r="H258" s="47">
        <f>1131275400+2041900</f>
        <v>1133317300</v>
      </c>
      <c r="I258" s="47">
        <f>1170667000+1254400</f>
        <v>1171921400</v>
      </c>
      <c r="J258" s="47">
        <f>K258-I258</f>
        <v>0</v>
      </c>
      <c r="K258" s="47">
        <f>1170667000+1254400</f>
        <v>1171921400</v>
      </c>
      <c r="L258" s="24">
        <v>392869699.26</v>
      </c>
      <c r="M258" s="44">
        <f t="shared" si="44"/>
        <v>38.213733402030634</v>
      </c>
    </row>
    <row r="259" spans="1:13" s="10" customFormat="1" ht="51" customHeight="1">
      <c r="A259" s="19" t="s">
        <v>493</v>
      </c>
      <c r="B259" s="20" t="s">
        <v>494</v>
      </c>
      <c r="C259" s="24"/>
      <c r="D259" s="22"/>
      <c r="E259" s="24">
        <f>E260</f>
        <v>54443300</v>
      </c>
      <c r="F259" s="47"/>
      <c r="G259" s="46"/>
      <c r="H259" s="47"/>
      <c r="I259" s="47"/>
      <c r="J259" s="47"/>
      <c r="K259" s="47"/>
      <c r="L259" s="24">
        <f>L260</f>
        <v>52856678.88</v>
      </c>
      <c r="M259" s="44">
        <f t="shared" si="44"/>
        <v>97.08573668385276</v>
      </c>
    </row>
    <row r="260" spans="1:13" ht="63">
      <c r="A260" s="41" t="s">
        <v>111</v>
      </c>
      <c r="B260" s="23" t="s">
        <v>238</v>
      </c>
      <c r="C260" s="24">
        <v>67507100</v>
      </c>
      <c r="D260" s="22">
        <f>E260-C260</f>
        <v>-13063800</v>
      </c>
      <c r="E260" s="24">
        <v>54443300</v>
      </c>
      <c r="F260" s="47">
        <v>70542500</v>
      </c>
      <c r="G260" s="46">
        <f>H260-F260</f>
        <v>0</v>
      </c>
      <c r="H260" s="47">
        <v>70542500</v>
      </c>
      <c r="I260" s="47">
        <v>73572400</v>
      </c>
      <c r="J260" s="47">
        <f>K260-I260</f>
        <v>0</v>
      </c>
      <c r="K260" s="47">
        <v>73572400</v>
      </c>
      <c r="L260" s="24">
        <v>52856678.88</v>
      </c>
      <c r="M260" s="44">
        <f t="shared" si="44"/>
        <v>97.08573668385276</v>
      </c>
    </row>
    <row r="261" spans="1:13" s="10" customFormat="1" ht="47.25">
      <c r="A261" s="41" t="s">
        <v>591</v>
      </c>
      <c r="B261" s="23" t="s">
        <v>592</v>
      </c>
      <c r="C261" s="24"/>
      <c r="D261" s="22"/>
      <c r="E261" s="24">
        <f>E262</f>
        <v>412200</v>
      </c>
      <c r="F261" s="24">
        <f aca="true" t="shared" si="45" ref="F261:L261">F262</f>
        <v>0</v>
      </c>
      <c r="G261" s="24">
        <f t="shared" si="45"/>
        <v>0</v>
      </c>
      <c r="H261" s="24">
        <f t="shared" si="45"/>
        <v>0</v>
      </c>
      <c r="I261" s="24">
        <f t="shared" si="45"/>
        <v>0</v>
      </c>
      <c r="J261" s="24">
        <f t="shared" si="45"/>
        <v>0</v>
      </c>
      <c r="K261" s="24">
        <f t="shared" si="45"/>
        <v>0</v>
      </c>
      <c r="L261" s="24" t="str">
        <f t="shared" si="45"/>
        <v>0,00</v>
      </c>
      <c r="M261" s="44">
        <f t="shared" si="44"/>
        <v>0</v>
      </c>
    </row>
    <row r="262" spans="1:13" s="10" customFormat="1" ht="47.25">
      <c r="A262" s="41" t="s">
        <v>112</v>
      </c>
      <c r="B262" s="23" t="s">
        <v>113</v>
      </c>
      <c r="C262" s="24"/>
      <c r="D262" s="22"/>
      <c r="E262" s="24">
        <v>412200</v>
      </c>
      <c r="F262" s="47"/>
      <c r="G262" s="46"/>
      <c r="H262" s="47"/>
      <c r="I262" s="47"/>
      <c r="J262" s="47"/>
      <c r="K262" s="47"/>
      <c r="L262" s="34" t="s">
        <v>332</v>
      </c>
      <c r="M262" s="44">
        <f t="shared" si="44"/>
        <v>0</v>
      </c>
    </row>
    <row r="263" spans="1:13" s="10" customFormat="1" ht="47.25">
      <c r="A263" s="19" t="s">
        <v>495</v>
      </c>
      <c r="B263" s="20" t="s">
        <v>496</v>
      </c>
      <c r="C263" s="24"/>
      <c r="D263" s="22"/>
      <c r="E263" s="24">
        <f>E264</f>
        <v>80200</v>
      </c>
      <c r="F263" s="24">
        <f aca="true" t="shared" si="46" ref="F263:L263">F264</f>
        <v>147400</v>
      </c>
      <c r="G263" s="24">
        <f t="shared" si="46"/>
        <v>0</v>
      </c>
      <c r="H263" s="24">
        <f t="shared" si="46"/>
        <v>147400</v>
      </c>
      <c r="I263" s="24">
        <f t="shared" si="46"/>
        <v>147400</v>
      </c>
      <c r="J263" s="24">
        <f t="shared" si="46"/>
        <v>0</v>
      </c>
      <c r="K263" s="24">
        <f t="shared" si="46"/>
        <v>147400</v>
      </c>
      <c r="L263" s="24">
        <f t="shared" si="46"/>
        <v>28048.08</v>
      </c>
      <c r="M263" s="44">
        <f t="shared" si="44"/>
        <v>34.97266832917706</v>
      </c>
    </row>
    <row r="264" spans="1:13" ht="49.5" customHeight="1">
      <c r="A264" s="41" t="s">
        <v>114</v>
      </c>
      <c r="B264" s="23" t="s">
        <v>115</v>
      </c>
      <c r="C264" s="24">
        <v>147400</v>
      </c>
      <c r="D264" s="22">
        <f>E264-C264</f>
        <v>-67200</v>
      </c>
      <c r="E264" s="24">
        <v>80200</v>
      </c>
      <c r="F264" s="47">
        <v>147400</v>
      </c>
      <c r="G264" s="46">
        <f>H264-F264</f>
        <v>0</v>
      </c>
      <c r="H264" s="47">
        <v>147400</v>
      </c>
      <c r="I264" s="47">
        <v>147400</v>
      </c>
      <c r="J264" s="47">
        <f>K264-I264</f>
        <v>0</v>
      </c>
      <c r="K264" s="47">
        <v>147400</v>
      </c>
      <c r="L264" s="24">
        <v>28048.08</v>
      </c>
      <c r="M264" s="44">
        <f t="shared" si="44"/>
        <v>34.97266832917706</v>
      </c>
    </row>
    <row r="265" spans="1:13" s="10" customFormat="1" ht="47.25">
      <c r="A265" s="19" t="s">
        <v>497</v>
      </c>
      <c r="B265" s="20" t="s">
        <v>498</v>
      </c>
      <c r="C265" s="24"/>
      <c r="D265" s="22"/>
      <c r="E265" s="24">
        <f>E266</f>
        <v>229900</v>
      </c>
      <c r="F265" s="47"/>
      <c r="G265" s="46"/>
      <c r="H265" s="47"/>
      <c r="I265" s="47"/>
      <c r="J265" s="47"/>
      <c r="K265" s="47"/>
      <c r="L265" s="24">
        <f>L266</f>
        <v>56897.63</v>
      </c>
      <c r="M265" s="44">
        <f t="shared" si="44"/>
        <v>24.748860374075683</v>
      </c>
    </row>
    <row r="266" spans="1:13" ht="51.75" customHeight="1">
      <c r="A266" s="41" t="s">
        <v>116</v>
      </c>
      <c r="B266" s="23" t="s">
        <v>117</v>
      </c>
      <c r="C266" s="24">
        <v>783300</v>
      </c>
      <c r="D266" s="22">
        <f>E266-C266</f>
        <v>-553400</v>
      </c>
      <c r="E266" s="24">
        <v>229900</v>
      </c>
      <c r="F266" s="47">
        <v>0</v>
      </c>
      <c r="G266" s="46">
        <f>H266-F266</f>
        <v>0</v>
      </c>
      <c r="H266" s="47">
        <v>0</v>
      </c>
      <c r="I266" s="47">
        <v>0</v>
      </c>
      <c r="J266" s="47">
        <f>K266-I266</f>
        <v>0</v>
      </c>
      <c r="K266" s="47">
        <v>0</v>
      </c>
      <c r="L266" s="24">
        <v>56897.63</v>
      </c>
      <c r="M266" s="44">
        <f t="shared" si="44"/>
        <v>24.748860374075683</v>
      </c>
    </row>
    <row r="267" spans="1:13" s="10" customFormat="1" ht="31.5">
      <c r="A267" s="19" t="s">
        <v>499</v>
      </c>
      <c r="B267" s="20" t="s">
        <v>500</v>
      </c>
      <c r="C267" s="24"/>
      <c r="D267" s="22"/>
      <c r="E267" s="24">
        <f>E268</f>
        <v>21980200</v>
      </c>
      <c r="F267" s="47"/>
      <c r="G267" s="46"/>
      <c r="H267" s="47"/>
      <c r="I267" s="47"/>
      <c r="J267" s="47"/>
      <c r="K267" s="47"/>
      <c r="L267" s="24">
        <f>L268</f>
        <v>4670800</v>
      </c>
      <c r="M267" s="44">
        <f t="shared" si="44"/>
        <v>21.250034121618548</v>
      </c>
    </row>
    <row r="268" spans="1:13" ht="47.25">
      <c r="A268" s="41" t="s">
        <v>118</v>
      </c>
      <c r="B268" s="23" t="s">
        <v>119</v>
      </c>
      <c r="C268" s="24">
        <v>20930400</v>
      </c>
      <c r="D268" s="24">
        <f>E268-C268</f>
        <v>1049800</v>
      </c>
      <c r="E268" s="24">
        <v>21980200</v>
      </c>
      <c r="F268" s="47">
        <v>21186100</v>
      </c>
      <c r="G268" s="46">
        <f>H268-F268</f>
        <v>0</v>
      </c>
      <c r="H268" s="47">
        <v>21186100</v>
      </c>
      <c r="I268" s="47">
        <v>20249400</v>
      </c>
      <c r="J268" s="47">
        <f>K268-I268</f>
        <v>0</v>
      </c>
      <c r="K268" s="47">
        <v>20249400</v>
      </c>
      <c r="L268" s="24">
        <v>4670800</v>
      </c>
      <c r="M268" s="44">
        <f t="shared" si="44"/>
        <v>21.250034121618548</v>
      </c>
    </row>
    <row r="269" spans="1:13" s="10" customFormat="1" ht="31.5">
      <c r="A269" s="42" t="s">
        <v>501</v>
      </c>
      <c r="B269" s="20" t="s">
        <v>502</v>
      </c>
      <c r="C269" s="24"/>
      <c r="D269" s="24"/>
      <c r="E269" s="24">
        <f>E270</f>
        <v>222561100</v>
      </c>
      <c r="F269" s="47"/>
      <c r="G269" s="46"/>
      <c r="H269" s="47"/>
      <c r="I269" s="47"/>
      <c r="J269" s="47"/>
      <c r="K269" s="47"/>
      <c r="L269" s="24">
        <f>L270</f>
        <v>97660913.42</v>
      </c>
      <c r="M269" s="44">
        <f t="shared" si="44"/>
        <v>43.880495477421704</v>
      </c>
    </row>
    <row r="270" spans="1:13" ht="31.5">
      <c r="A270" s="42" t="s">
        <v>239</v>
      </c>
      <c r="B270" s="23" t="s">
        <v>169</v>
      </c>
      <c r="C270" s="24">
        <v>238340700</v>
      </c>
      <c r="D270" s="24">
        <f>E270-C270</f>
        <v>-15779600</v>
      </c>
      <c r="E270" s="24">
        <v>222561100</v>
      </c>
      <c r="F270" s="47">
        <v>243484000</v>
      </c>
      <c r="G270" s="46">
        <f>H270-F270</f>
        <v>0</v>
      </c>
      <c r="H270" s="47">
        <v>243484000</v>
      </c>
      <c r="I270" s="47">
        <v>245307000</v>
      </c>
      <c r="J270" s="47">
        <f>K270-I270</f>
        <v>0</v>
      </c>
      <c r="K270" s="47">
        <v>245307000</v>
      </c>
      <c r="L270" s="24">
        <v>97660913.42</v>
      </c>
      <c r="M270" s="44">
        <f t="shared" si="44"/>
        <v>43.880495477421704</v>
      </c>
    </row>
    <row r="271" spans="1:13" s="10" customFormat="1" ht="31.5">
      <c r="A271" s="19" t="s">
        <v>503</v>
      </c>
      <c r="B271" s="20" t="s">
        <v>504</v>
      </c>
      <c r="C271" s="24"/>
      <c r="D271" s="24"/>
      <c r="E271" s="24">
        <f>E272</f>
        <v>7009400</v>
      </c>
      <c r="F271" s="24">
        <f aca="true" t="shared" si="47" ref="F271:L271">F272</f>
        <v>8121600</v>
      </c>
      <c r="G271" s="24">
        <f t="shared" si="47"/>
        <v>0</v>
      </c>
      <c r="H271" s="24">
        <f t="shared" si="47"/>
        <v>8121600</v>
      </c>
      <c r="I271" s="24">
        <f t="shared" si="47"/>
        <v>8121600</v>
      </c>
      <c r="J271" s="24">
        <f t="shared" si="47"/>
        <v>0</v>
      </c>
      <c r="K271" s="24">
        <f t="shared" si="47"/>
        <v>8121600</v>
      </c>
      <c r="L271" s="24">
        <f t="shared" si="47"/>
        <v>580445.52</v>
      </c>
      <c r="M271" s="44">
        <f t="shared" si="44"/>
        <v>8.280958712585957</v>
      </c>
    </row>
    <row r="272" spans="1:14" ht="36.75" customHeight="1">
      <c r="A272" s="41" t="s">
        <v>170</v>
      </c>
      <c r="B272" s="23" t="s">
        <v>171</v>
      </c>
      <c r="C272" s="24">
        <v>8121600</v>
      </c>
      <c r="D272" s="24">
        <f>E272-C272</f>
        <v>-1112200</v>
      </c>
      <c r="E272" s="24">
        <v>7009400</v>
      </c>
      <c r="F272" s="47">
        <v>8121600</v>
      </c>
      <c r="G272" s="46">
        <f>H272-F272</f>
        <v>0</v>
      </c>
      <c r="H272" s="47">
        <v>8121600</v>
      </c>
      <c r="I272" s="47">
        <v>8121600</v>
      </c>
      <c r="J272" s="47">
        <f>K272-I272</f>
        <v>0</v>
      </c>
      <c r="K272" s="47">
        <v>8121600</v>
      </c>
      <c r="L272" s="24">
        <v>580445.52</v>
      </c>
      <c r="M272" s="44">
        <f t="shared" si="44"/>
        <v>8.280958712585957</v>
      </c>
      <c r="N272" s="2"/>
    </row>
    <row r="273" spans="1:14" s="10" customFormat="1" ht="47.25">
      <c r="A273" s="19" t="s">
        <v>505</v>
      </c>
      <c r="B273" s="20" t="s">
        <v>506</v>
      </c>
      <c r="C273" s="24"/>
      <c r="D273" s="24"/>
      <c r="E273" s="24">
        <f>E274</f>
        <v>6558700</v>
      </c>
      <c r="F273" s="47"/>
      <c r="G273" s="46"/>
      <c r="H273" s="47"/>
      <c r="I273" s="47"/>
      <c r="J273" s="47"/>
      <c r="K273" s="47"/>
      <c r="L273" s="24">
        <f>L274</f>
        <v>4655207.29</v>
      </c>
      <c r="M273" s="44">
        <f t="shared" si="44"/>
        <v>70.97759144342629</v>
      </c>
      <c r="N273" s="2"/>
    </row>
    <row r="274" spans="1:13" ht="47.25">
      <c r="A274" s="41" t="s">
        <v>108</v>
      </c>
      <c r="B274" s="23" t="s">
        <v>240</v>
      </c>
      <c r="C274" s="24">
        <v>7800000</v>
      </c>
      <c r="D274" s="22">
        <f>E274-C274</f>
        <v>-1241300</v>
      </c>
      <c r="E274" s="24">
        <v>6558700</v>
      </c>
      <c r="F274" s="47">
        <v>8304600</v>
      </c>
      <c r="G274" s="46">
        <f>H274-F274</f>
        <v>0</v>
      </c>
      <c r="H274" s="47">
        <v>8304600</v>
      </c>
      <c r="I274" s="47">
        <v>9300700</v>
      </c>
      <c r="J274" s="47">
        <f>K274-I274</f>
        <v>0</v>
      </c>
      <c r="K274" s="47">
        <v>9300700</v>
      </c>
      <c r="L274" s="24">
        <v>4655207.29</v>
      </c>
      <c r="M274" s="44">
        <f t="shared" si="44"/>
        <v>70.97759144342629</v>
      </c>
    </row>
    <row r="275" spans="1:13" s="10" customFormat="1" ht="33" customHeight="1">
      <c r="A275" s="19" t="s">
        <v>507</v>
      </c>
      <c r="B275" s="20" t="s">
        <v>508</v>
      </c>
      <c r="C275" s="24"/>
      <c r="D275" s="22"/>
      <c r="E275" s="24">
        <f>E276</f>
        <v>332273600</v>
      </c>
      <c r="F275" s="47"/>
      <c r="G275" s="46"/>
      <c r="H275" s="47"/>
      <c r="I275" s="47"/>
      <c r="J275" s="47"/>
      <c r="K275" s="47"/>
      <c r="L275" s="24">
        <f>L276</f>
        <v>198926124.93</v>
      </c>
      <c r="M275" s="44">
        <f t="shared" si="44"/>
        <v>59.86817036622831</v>
      </c>
    </row>
    <row r="276" spans="1:13" ht="47.25">
      <c r="A276" s="41" t="s">
        <v>120</v>
      </c>
      <c r="B276" s="23" t="s">
        <v>121</v>
      </c>
      <c r="C276" s="24">
        <v>318009800</v>
      </c>
      <c r="D276" s="22">
        <f>E276-C276</f>
        <v>14263800</v>
      </c>
      <c r="E276" s="24">
        <v>332273600</v>
      </c>
      <c r="F276" s="47">
        <v>331980900</v>
      </c>
      <c r="G276" s="46">
        <f>H276-F276</f>
        <v>0</v>
      </c>
      <c r="H276" s="47">
        <v>331980900</v>
      </c>
      <c r="I276" s="47">
        <v>325977700</v>
      </c>
      <c r="J276" s="47">
        <f>K276-I276</f>
        <v>0</v>
      </c>
      <c r="K276" s="47">
        <v>325977700</v>
      </c>
      <c r="L276" s="24">
        <v>198926124.93</v>
      </c>
      <c r="M276" s="44">
        <f t="shared" si="44"/>
        <v>59.86817036622831</v>
      </c>
    </row>
    <row r="277" spans="1:13" s="10" customFormat="1" ht="63">
      <c r="A277" s="19" t="s">
        <v>509</v>
      </c>
      <c r="B277" s="20" t="s">
        <v>510</v>
      </c>
      <c r="C277" s="24"/>
      <c r="D277" s="22"/>
      <c r="E277" s="24">
        <f>E278</f>
        <v>13405500</v>
      </c>
      <c r="F277" s="47"/>
      <c r="G277" s="46"/>
      <c r="H277" s="47"/>
      <c r="I277" s="47"/>
      <c r="J277" s="47"/>
      <c r="K277" s="47"/>
      <c r="L277" s="24">
        <f>L278</f>
        <v>3442253.85</v>
      </c>
      <c r="M277" s="44">
        <f t="shared" si="44"/>
        <v>25.677922121517287</v>
      </c>
    </row>
    <row r="278" spans="1:13" ht="78.75">
      <c r="A278" s="41" t="s">
        <v>122</v>
      </c>
      <c r="B278" s="23" t="s">
        <v>123</v>
      </c>
      <c r="C278" s="24">
        <v>11676800</v>
      </c>
      <c r="D278" s="22">
        <f>E278-C278</f>
        <v>1728700</v>
      </c>
      <c r="E278" s="24">
        <v>13405500</v>
      </c>
      <c r="F278" s="47">
        <v>14861900</v>
      </c>
      <c r="G278" s="46">
        <f>H278-F278</f>
        <v>0</v>
      </c>
      <c r="H278" s="47">
        <v>14861900</v>
      </c>
      <c r="I278" s="47">
        <v>15580900</v>
      </c>
      <c r="J278" s="47">
        <f>K278-I278</f>
        <v>0</v>
      </c>
      <c r="K278" s="47">
        <v>15580900</v>
      </c>
      <c r="L278" s="24">
        <v>3442253.85</v>
      </c>
      <c r="M278" s="44">
        <f t="shared" si="44"/>
        <v>25.677922121517287</v>
      </c>
    </row>
    <row r="279" spans="1:13" ht="47.25">
      <c r="A279" s="41" t="s">
        <v>260</v>
      </c>
      <c r="B279" s="23" t="s">
        <v>261</v>
      </c>
      <c r="C279" s="24"/>
      <c r="D279" s="24">
        <f>E279-C279</f>
        <v>346896600</v>
      </c>
      <c r="E279" s="24">
        <v>346896600</v>
      </c>
      <c r="F279" s="47"/>
      <c r="G279" s="46">
        <f>H279-F279</f>
        <v>0</v>
      </c>
      <c r="H279" s="47"/>
      <c r="I279" s="47"/>
      <c r="J279" s="47">
        <f>K279-I279</f>
        <v>0</v>
      </c>
      <c r="K279" s="47"/>
      <c r="L279" s="24">
        <v>82131245.19</v>
      </c>
      <c r="M279" s="44">
        <f t="shared" si="44"/>
        <v>23.676001779781064</v>
      </c>
    </row>
    <row r="280" spans="1:13" ht="63">
      <c r="A280" s="41" t="s">
        <v>256</v>
      </c>
      <c r="B280" s="23" t="s">
        <v>257</v>
      </c>
      <c r="C280" s="24"/>
      <c r="D280" s="24">
        <f>E280-C280</f>
        <v>39418500</v>
      </c>
      <c r="E280" s="24">
        <v>39418500</v>
      </c>
      <c r="F280" s="47"/>
      <c r="G280" s="46">
        <f>H280-F280</f>
        <v>0</v>
      </c>
      <c r="H280" s="47"/>
      <c r="I280" s="47"/>
      <c r="J280" s="47">
        <f>K280-I280</f>
        <v>0</v>
      </c>
      <c r="K280" s="47"/>
      <c r="L280" s="24">
        <v>14599206.12</v>
      </c>
      <c r="M280" s="44">
        <f t="shared" si="44"/>
        <v>37.03643243654629</v>
      </c>
    </row>
    <row r="281" spans="1:13" s="10" customFormat="1" ht="63" hidden="1">
      <c r="A281" s="42" t="s">
        <v>511</v>
      </c>
      <c r="B281" s="20" t="s">
        <v>512</v>
      </c>
      <c r="C281" s="24"/>
      <c r="D281" s="24"/>
      <c r="E281" s="24">
        <f>E282</f>
        <v>0</v>
      </c>
      <c r="F281" s="47"/>
      <c r="G281" s="46"/>
      <c r="H281" s="47"/>
      <c r="I281" s="47"/>
      <c r="J281" s="47"/>
      <c r="K281" s="47"/>
      <c r="L281" s="24">
        <f>L282</f>
        <v>0</v>
      </c>
      <c r="M281" s="44" t="e">
        <f t="shared" si="44"/>
        <v>#DIV/0!</v>
      </c>
    </row>
    <row r="282" spans="1:13" ht="67.5" customHeight="1" hidden="1">
      <c r="A282" s="41" t="s">
        <v>258</v>
      </c>
      <c r="B282" s="23" t="s">
        <v>259</v>
      </c>
      <c r="C282" s="24"/>
      <c r="D282" s="24">
        <f>E282-C282</f>
        <v>0</v>
      </c>
      <c r="E282" s="24"/>
      <c r="F282" s="47"/>
      <c r="G282" s="46">
        <f>H282-F282</f>
        <v>0</v>
      </c>
      <c r="H282" s="47"/>
      <c r="I282" s="47"/>
      <c r="J282" s="47">
        <f>K282-I282</f>
        <v>0</v>
      </c>
      <c r="K282" s="47"/>
      <c r="L282" s="24"/>
      <c r="M282" s="44" t="e">
        <f t="shared" si="44"/>
        <v>#DIV/0!</v>
      </c>
    </row>
    <row r="283" spans="1:13" s="10" customFormat="1" ht="94.5">
      <c r="A283" s="19" t="s">
        <v>513</v>
      </c>
      <c r="B283" s="20" t="s">
        <v>616</v>
      </c>
      <c r="C283" s="24"/>
      <c r="D283" s="24"/>
      <c r="E283" s="24">
        <f>E284</f>
        <v>156973100</v>
      </c>
      <c r="F283" s="47"/>
      <c r="G283" s="46"/>
      <c r="H283" s="47"/>
      <c r="I283" s="47"/>
      <c r="J283" s="47"/>
      <c r="K283" s="47"/>
      <c r="L283" s="24">
        <f>L284</f>
        <v>152098128</v>
      </c>
      <c r="M283" s="44">
        <f t="shared" si="44"/>
        <v>96.89439018532474</v>
      </c>
    </row>
    <row r="284" spans="1:13" ht="83.25" customHeight="1">
      <c r="A284" s="41" t="s">
        <v>124</v>
      </c>
      <c r="B284" s="23" t="s">
        <v>617</v>
      </c>
      <c r="C284" s="24">
        <v>221740600</v>
      </c>
      <c r="D284" s="22">
        <f>E284-C284</f>
        <v>-64767500</v>
      </c>
      <c r="E284" s="24">
        <v>156973100</v>
      </c>
      <c r="F284" s="47">
        <v>0</v>
      </c>
      <c r="G284" s="46">
        <f>H284-F284</f>
        <v>0</v>
      </c>
      <c r="H284" s="47">
        <v>0</v>
      </c>
      <c r="I284" s="47">
        <v>0</v>
      </c>
      <c r="J284" s="47">
        <f>K284-I284</f>
        <v>0</v>
      </c>
      <c r="K284" s="47">
        <v>0</v>
      </c>
      <c r="L284" s="24">
        <v>152098128</v>
      </c>
      <c r="M284" s="44">
        <f t="shared" si="44"/>
        <v>96.89439018532474</v>
      </c>
    </row>
    <row r="285" spans="1:13" s="10" customFormat="1" ht="63">
      <c r="A285" s="19" t="s">
        <v>514</v>
      </c>
      <c r="B285" s="20" t="s">
        <v>515</v>
      </c>
      <c r="C285" s="24"/>
      <c r="D285" s="22"/>
      <c r="E285" s="24">
        <f>E286</f>
        <v>10859200</v>
      </c>
      <c r="F285" s="24">
        <f aca="true" t="shared" si="48" ref="F285:L285">F286</f>
        <v>21105700</v>
      </c>
      <c r="G285" s="24">
        <f t="shared" si="48"/>
        <v>0</v>
      </c>
      <c r="H285" s="24">
        <f t="shared" si="48"/>
        <v>21105700</v>
      </c>
      <c r="I285" s="24">
        <f t="shared" si="48"/>
        <v>21132500</v>
      </c>
      <c r="J285" s="24">
        <f t="shared" si="48"/>
        <v>0</v>
      </c>
      <c r="K285" s="24">
        <f t="shared" si="48"/>
        <v>21132500</v>
      </c>
      <c r="L285" s="24" t="str">
        <f t="shared" si="48"/>
        <v>0,00</v>
      </c>
      <c r="M285" s="44">
        <f t="shared" si="44"/>
        <v>0</v>
      </c>
    </row>
    <row r="286" spans="1:13" ht="69.75" customHeight="1">
      <c r="A286" s="41" t="s">
        <v>125</v>
      </c>
      <c r="B286" s="23" t="s">
        <v>618</v>
      </c>
      <c r="C286" s="24">
        <v>21525800</v>
      </c>
      <c r="D286" s="22">
        <f>E286-C286</f>
        <v>-10666600</v>
      </c>
      <c r="E286" s="24">
        <v>10859200</v>
      </c>
      <c r="F286" s="47">
        <v>21105700</v>
      </c>
      <c r="G286" s="46">
        <f>H286-F286</f>
        <v>0</v>
      </c>
      <c r="H286" s="47">
        <v>21105700</v>
      </c>
      <c r="I286" s="47">
        <v>21132500</v>
      </c>
      <c r="J286" s="47">
        <f>K286-I286</f>
        <v>0</v>
      </c>
      <c r="K286" s="47">
        <v>21132500</v>
      </c>
      <c r="L286" s="34" t="s">
        <v>332</v>
      </c>
      <c r="M286" s="44">
        <f t="shared" si="44"/>
        <v>0</v>
      </c>
    </row>
    <row r="287" spans="1:13" s="54" customFormat="1" ht="31.5">
      <c r="A287" s="41" t="s">
        <v>662</v>
      </c>
      <c r="B287" s="23" t="s">
        <v>663</v>
      </c>
      <c r="C287" s="24"/>
      <c r="D287" s="22"/>
      <c r="E287" s="24">
        <f>E288</f>
        <v>4196600</v>
      </c>
      <c r="F287" s="24">
        <f aca="true" t="shared" si="49" ref="F287:L287">F288</f>
        <v>0</v>
      </c>
      <c r="G287" s="24">
        <f t="shared" si="49"/>
        <v>0</v>
      </c>
      <c r="H287" s="24">
        <f t="shared" si="49"/>
        <v>0</v>
      </c>
      <c r="I287" s="24">
        <f t="shared" si="49"/>
        <v>0</v>
      </c>
      <c r="J287" s="24">
        <f t="shared" si="49"/>
        <v>0</v>
      </c>
      <c r="K287" s="24">
        <f t="shared" si="49"/>
        <v>0</v>
      </c>
      <c r="L287" s="24">
        <f t="shared" si="49"/>
        <v>3786000</v>
      </c>
      <c r="M287" s="44">
        <f t="shared" si="44"/>
        <v>90.21588905304294</v>
      </c>
    </row>
    <row r="288" spans="1:13" s="54" customFormat="1" ht="47.25">
      <c r="A288" s="41" t="s">
        <v>664</v>
      </c>
      <c r="B288" s="23" t="s">
        <v>665</v>
      </c>
      <c r="C288" s="24"/>
      <c r="D288" s="22"/>
      <c r="E288" s="24">
        <v>4196600</v>
      </c>
      <c r="F288" s="47"/>
      <c r="G288" s="46"/>
      <c r="H288" s="47"/>
      <c r="I288" s="47"/>
      <c r="J288" s="47"/>
      <c r="K288" s="47"/>
      <c r="L288" s="24">
        <v>3786000</v>
      </c>
      <c r="M288" s="44">
        <f t="shared" si="44"/>
        <v>90.21588905304294</v>
      </c>
    </row>
    <row r="289" spans="1:13" s="54" customFormat="1" ht="31.5">
      <c r="A289" s="41" t="s">
        <v>666</v>
      </c>
      <c r="B289" s="23" t="s">
        <v>667</v>
      </c>
      <c r="C289" s="24"/>
      <c r="D289" s="22"/>
      <c r="E289" s="24">
        <f>E290</f>
        <v>27000600</v>
      </c>
      <c r="F289" s="24">
        <f aca="true" t="shared" si="50" ref="F289:L289">F290</f>
        <v>0</v>
      </c>
      <c r="G289" s="24">
        <f t="shared" si="50"/>
        <v>0</v>
      </c>
      <c r="H289" s="24">
        <f t="shared" si="50"/>
        <v>0</v>
      </c>
      <c r="I289" s="24">
        <f t="shared" si="50"/>
        <v>0</v>
      </c>
      <c r="J289" s="24">
        <f t="shared" si="50"/>
        <v>0</v>
      </c>
      <c r="K289" s="24">
        <f t="shared" si="50"/>
        <v>0</v>
      </c>
      <c r="L289" s="24">
        <f t="shared" si="50"/>
        <v>164838</v>
      </c>
      <c r="M289" s="44">
        <f t="shared" si="44"/>
        <v>0.6104975444990111</v>
      </c>
    </row>
    <row r="290" spans="1:13" s="54" customFormat="1" ht="31.5">
      <c r="A290" s="41" t="s">
        <v>668</v>
      </c>
      <c r="B290" s="23" t="s">
        <v>669</v>
      </c>
      <c r="C290" s="24"/>
      <c r="D290" s="22"/>
      <c r="E290" s="24">
        <v>27000600</v>
      </c>
      <c r="F290" s="47"/>
      <c r="G290" s="46"/>
      <c r="H290" s="47"/>
      <c r="I290" s="47"/>
      <c r="J290" s="47"/>
      <c r="K290" s="47"/>
      <c r="L290" s="24">
        <v>164838</v>
      </c>
      <c r="M290" s="44">
        <f t="shared" si="44"/>
        <v>0.6104975444990111</v>
      </c>
    </row>
    <row r="291" spans="1:13" s="10" customFormat="1" ht="78.75">
      <c r="A291" s="19" t="s">
        <v>516</v>
      </c>
      <c r="B291" s="20" t="s">
        <v>517</v>
      </c>
      <c r="C291" s="24"/>
      <c r="D291" s="22"/>
      <c r="E291" s="24">
        <f>E292</f>
        <v>489683900</v>
      </c>
      <c r="F291" s="48"/>
      <c r="G291" s="46"/>
      <c r="H291" s="48"/>
      <c r="I291" s="48"/>
      <c r="J291" s="48"/>
      <c r="K291" s="48"/>
      <c r="L291" s="24">
        <f>L292</f>
        <v>246908273.86</v>
      </c>
      <c r="M291" s="44">
        <f t="shared" si="44"/>
        <v>50.42197096126706</v>
      </c>
    </row>
    <row r="292" spans="1:13" ht="83.25" customHeight="1">
      <c r="A292" s="41" t="s">
        <v>222</v>
      </c>
      <c r="B292" s="23" t="s">
        <v>160</v>
      </c>
      <c r="C292" s="24">
        <v>447520100</v>
      </c>
      <c r="D292" s="22">
        <f>E292-C292</f>
        <v>42163800</v>
      </c>
      <c r="E292" s="24">
        <v>489683900</v>
      </c>
      <c r="F292" s="47">
        <v>466750400</v>
      </c>
      <c r="G292" s="46">
        <f>H292-F292</f>
        <v>0</v>
      </c>
      <c r="H292" s="47">
        <v>466750400</v>
      </c>
      <c r="I292" s="47">
        <v>485455100</v>
      </c>
      <c r="J292" s="47">
        <f>K292-I292</f>
        <v>0</v>
      </c>
      <c r="K292" s="47">
        <v>485455100</v>
      </c>
      <c r="L292" s="24">
        <v>246908273.86</v>
      </c>
      <c r="M292" s="44">
        <f t="shared" si="44"/>
        <v>50.42197096126706</v>
      </c>
    </row>
    <row r="293" spans="1:13" s="10" customFormat="1" ht="47.25">
      <c r="A293" s="41" t="s">
        <v>518</v>
      </c>
      <c r="B293" s="23" t="s">
        <v>519</v>
      </c>
      <c r="C293" s="24"/>
      <c r="D293" s="22"/>
      <c r="E293" s="24">
        <f>E294</f>
        <v>4383364400</v>
      </c>
      <c r="F293" s="47"/>
      <c r="G293" s="46"/>
      <c r="H293" s="47"/>
      <c r="I293" s="47"/>
      <c r="J293" s="47"/>
      <c r="K293" s="47"/>
      <c r="L293" s="24">
        <f>L294</f>
        <v>1471835560.42</v>
      </c>
      <c r="M293" s="44">
        <f t="shared" si="44"/>
        <v>33.57775959534644</v>
      </c>
    </row>
    <row r="294" spans="1:13" ht="51" customHeight="1">
      <c r="A294" s="41" t="s">
        <v>223</v>
      </c>
      <c r="B294" s="23" t="s">
        <v>193</v>
      </c>
      <c r="C294" s="24">
        <v>8786915500</v>
      </c>
      <c r="D294" s="22">
        <f>E294-C294</f>
        <v>-4403551100</v>
      </c>
      <c r="E294" s="24">
        <v>4383364400</v>
      </c>
      <c r="F294" s="47">
        <v>9226261300</v>
      </c>
      <c r="G294" s="46">
        <f>H294-F294</f>
        <v>0</v>
      </c>
      <c r="H294" s="47">
        <v>9226261300</v>
      </c>
      <c r="I294" s="47">
        <v>9595311800</v>
      </c>
      <c r="J294" s="47">
        <f>K294-I294</f>
        <v>0</v>
      </c>
      <c r="K294" s="47">
        <v>9595311800</v>
      </c>
      <c r="L294" s="24">
        <v>1471835560.42</v>
      </c>
      <c r="M294" s="44">
        <f t="shared" si="44"/>
        <v>33.57775959534644</v>
      </c>
    </row>
    <row r="295" spans="1:13" s="54" customFormat="1" ht="94.5">
      <c r="A295" s="42" t="s">
        <v>692</v>
      </c>
      <c r="B295" s="23" t="s">
        <v>694</v>
      </c>
      <c r="C295" s="24"/>
      <c r="D295" s="22"/>
      <c r="E295" s="24">
        <f>E296</f>
        <v>201276300</v>
      </c>
      <c r="F295" s="24">
        <f aca="true" t="shared" si="51" ref="F295:L295">F296</f>
        <v>0</v>
      </c>
      <c r="G295" s="24">
        <f t="shared" si="51"/>
        <v>0</v>
      </c>
      <c r="H295" s="24">
        <f t="shared" si="51"/>
        <v>0</v>
      </c>
      <c r="I295" s="24">
        <f t="shared" si="51"/>
        <v>0</v>
      </c>
      <c r="J295" s="24">
        <f t="shared" si="51"/>
        <v>0</v>
      </c>
      <c r="K295" s="24">
        <f t="shared" si="51"/>
        <v>0</v>
      </c>
      <c r="L295" s="24">
        <f t="shared" si="51"/>
        <v>76276300</v>
      </c>
      <c r="M295" s="44">
        <f t="shared" si="44"/>
        <v>37.8963146679465</v>
      </c>
    </row>
    <row r="296" spans="1:13" s="54" customFormat="1" ht="84" customHeight="1">
      <c r="A296" s="42" t="s">
        <v>692</v>
      </c>
      <c r="B296" s="23" t="s">
        <v>693</v>
      </c>
      <c r="C296" s="24"/>
      <c r="D296" s="22"/>
      <c r="E296" s="24">
        <v>201276300</v>
      </c>
      <c r="F296" s="47"/>
      <c r="G296" s="46"/>
      <c r="H296" s="47"/>
      <c r="I296" s="47"/>
      <c r="J296" s="47"/>
      <c r="K296" s="47"/>
      <c r="L296" s="24">
        <v>76276300</v>
      </c>
      <c r="M296" s="44">
        <f t="shared" si="44"/>
        <v>37.8963146679465</v>
      </c>
    </row>
    <row r="297" spans="1:13" ht="31.5">
      <c r="A297" s="42" t="s">
        <v>241</v>
      </c>
      <c r="B297" s="23" t="s">
        <v>242</v>
      </c>
      <c r="C297" s="24">
        <f>86269600-2692800</f>
        <v>83576800</v>
      </c>
      <c r="D297" s="22">
        <f>E297-C297</f>
        <v>-4752300</v>
      </c>
      <c r="E297" s="24">
        <v>78824500</v>
      </c>
      <c r="F297" s="47">
        <f>84280200+161400</f>
        <v>84441600</v>
      </c>
      <c r="G297" s="46">
        <f>H297-F297</f>
        <v>0</v>
      </c>
      <c r="H297" s="47">
        <f>84280200+161400</f>
        <v>84441600</v>
      </c>
      <c r="I297" s="47">
        <f>91031200+133500</f>
        <v>91164700</v>
      </c>
      <c r="J297" s="47">
        <f>K297-I297</f>
        <v>0</v>
      </c>
      <c r="K297" s="47">
        <f>91031200+133500</f>
        <v>91164700</v>
      </c>
      <c r="L297" s="24">
        <v>38069545.56</v>
      </c>
      <c r="M297" s="44">
        <f t="shared" si="44"/>
        <v>48.29658996885486</v>
      </c>
    </row>
    <row r="298" spans="1:13" ht="18.75">
      <c r="A298" s="40" t="s">
        <v>126</v>
      </c>
      <c r="B298" s="21" t="s">
        <v>127</v>
      </c>
      <c r="C298" s="22">
        <f>C300+C302+C304+C306+C310+C311+C316+C318+C320+C321+C323+C325+C326</f>
        <v>411048000</v>
      </c>
      <c r="D298" s="22">
        <f>D300+D302+D304+D306+D310+D311+D316+D318+D320+D321+D323+D325+D326</f>
        <v>-180943700</v>
      </c>
      <c r="E298" s="22">
        <f>E299+E301+E303+E305+E307+E309+E311+E312+E314+E316+E317+E319+E321+E322+E324+E326+E327+E329</f>
        <v>513458090</v>
      </c>
      <c r="F298" s="22">
        <f aca="true" t="shared" si="52" ref="F298:L298">F299+F301+F303+F305+F307+F309+F311+F312+F314+F316+F317+F319+F321+F322+F324+F326+F327+F329</f>
        <v>109443000</v>
      </c>
      <c r="G298" s="22">
        <f t="shared" si="52"/>
        <v>0</v>
      </c>
      <c r="H298" s="22">
        <f t="shared" si="52"/>
        <v>109443000</v>
      </c>
      <c r="I298" s="22">
        <f t="shared" si="52"/>
        <v>109443000</v>
      </c>
      <c r="J298" s="22">
        <f t="shared" si="52"/>
        <v>0</v>
      </c>
      <c r="K298" s="22">
        <f t="shared" si="52"/>
        <v>109443000</v>
      </c>
      <c r="L298" s="22">
        <f t="shared" si="52"/>
        <v>108944026.06</v>
      </c>
      <c r="M298" s="45">
        <f t="shared" si="44"/>
        <v>21.21770562812634</v>
      </c>
    </row>
    <row r="299" spans="1:13" s="10" customFormat="1" ht="31.5">
      <c r="A299" s="19" t="s">
        <v>520</v>
      </c>
      <c r="B299" s="20" t="s">
        <v>521</v>
      </c>
      <c r="C299" s="22"/>
      <c r="D299" s="22"/>
      <c r="E299" s="24">
        <f>E300</f>
        <v>7783200</v>
      </c>
      <c r="F299" s="46"/>
      <c r="G299" s="46"/>
      <c r="H299" s="46"/>
      <c r="I299" s="46"/>
      <c r="J299" s="46"/>
      <c r="K299" s="46"/>
      <c r="L299" s="24">
        <f>L300</f>
        <v>1774427.16</v>
      </c>
      <c r="M299" s="44">
        <f t="shared" si="44"/>
        <v>22.798169904409495</v>
      </c>
    </row>
    <row r="300" spans="1:13" ht="35.25" customHeight="1">
      <c r="A300" s="41" t="s">
        <v>128</v>
      </c>
      <c r="B300" s="23" t="s">
        <v>129</v>
      </c>
      <c r="C300" s="24">
        <v>7783200</v>
      </c>
      <c r="D300" s="22">
        <f>E300-C300</f>
        <v>0</v>
      </c>
      <c r="E300" s="24">
        <v>7783200</v>
      </c>
      <c r="F300" s="47">
        <v>7783200</v>
      </c>
      <c r="G300" s="46">
        <f>H300-F300</f>
        <v>0</v>
      </c>
      <c r="H300" s="47">
        <v>7783200</v>
      </c>
      <c r="I300" s="47">
        <v>7783200</v>
      </c>
      <c r="J300" s="47">
        <f>K300-I300</f>
        <v>0</v>
      </c>
      <c r="K300" s="47">
        <v>7783200</v>
      </c>
      <c r="L300" s="24">
        <v>1774427.16</v>
      </c>
      <c r="M300" s="44">
        <f t="shared" si="44"/>
        <v>22.798169904409495</v>
      </c>
    </row>
    <row r="301" spans="1:13" s="10" customFormat="1" ht="31.5">
      <c r="A301" s="19" t="s">
        <v>522</v>
      </c>
      <c r="B301" s="20" t="s">
        <v>523</v>
      </c>
      <c r="C301" s="24"/>
      <c r="D301" s="22"/>
      <c r="E301" s="24">
        <f>E302</f>
        <v>2568500</v>
      </c>
      <c r="F301" s="47"/>
      <c r="G301" s="46"/>
      <c r="H301" s="47"/>
      <c r="I301" s="47"/>
      <c r="J301" s="47"/>
      <c r="K301" s="47"/>
      <c r="L301" s="24">
        <f>L302</f>
        <v>1197389.59</v>
      </c>
      <c r="M301" s="44">
        <f t="shared" si="44"/>
        <v>46.61824372201674</v>
      </c>
    </row>
    <row r="302" spans="1:13" ht="36" customHeight="1">
      <c r="A302" s="41" t="s">
        <v>130</v>
      </c>
      <c r="B302" s="23" t="s">
        <v>131</v>
      </c>
      <c r="C302" s="24">
        <v>2568500</v>
      </c>
      <c r="D302" s="22">
        <f>E302-C302</f>
        <v>0</v>
      </c>
      <c r="E302" s="24">
        <v>2568500</v>
      </c>
      <c r="F302" s="47">
        <v>2568500</v>
      </c>
      <c r="G302" s="46">
        <f>H302-F302</f>
        <v>0</v>
      </c>
      <c r="H302" s="47">
        <v>2568500</v>
      </c>
      <c r="I302" s="47">
        <v>2568500</v>
      </c>
      <c r="J302" s="47">
        <f>K302-I302</f>
        <v>0</v>
      </c>
      <c r="K302" s="47">
        <v>2568500</v>
      </c>
      <c r="L302" s="24">
        <v>1197389.59</v>
      </c>
      <c r="M302" s="44">
        <f t="shared" si="44"/>
        <v>46.61824372201674</v>
      </c>
    </row>
    <row r="303" spans="1:13" s="10" customFormat="1" ht="49.5" customHeight="1">
      <c r="A303" s="19" t="s">
        <v>524</v>
      </c>
      <c r="B303" s="20" t="s">
        <v>525</v>
      </c>
      <c r="C303" s="24"/>
      <c r="D303" s="22"/>
      <c r="E303" s="24">
        <f>E304</f>
        <v>97047400</v>
      </c>
      <c r="F303" s="47"/>
      <c r="G303" s="46"/>
      <c r="H303" s="47"/>
      <c r="I303" s="47"/>
      <c r="J303" s="47"/>
      <c r="K303" s="47"/>
      <c r="L303" s="24">
        <f>L304</f>
        <v>48523701</v>
      </c>
      <c r="M303" s="44">
        <f t="shared" si="44"/>
        <v>50.000001030424315</v>
      </c>
    </row>
    <row r="304" spans="1:13" ht="63">
      <c r="A304" s="41" t="s">
        <v>132</v>
      </c>
      <c r="B304" s="23" t="s">
        <v>168</v>
      </c>
      <c r="C304" s="24">
        <v>97492000</v>
      </c>
      <c r="D304" s="22">
        <f>E304-C304</f>
        <v>-444600</v>
      </c>
      <c r="E304" s="24">
        <v>97047400</v>
      </c>
      <c r="F304" s="47">
        <v>95542200</v>
      </c>
      <c r="G304" s="46">
        <f>H304-F304</f>
        <v>0</v>
      </c>
      <c r="H304" s="47">
        <v>95542200</v>
      </c>
      <c r="I304" s="47">
        <v>95542200</v>
      </c>
      <c r="J304" s="47">
        <f>K304-I304</f>
        <v>0</v>
      </c>
      <c r="K304" s="47">
        <v>95542200</v>
      </c>
      <c r="L304" s="24">
        <v>48523701</v>
      </c>
      <c r="M304" s="44">
        <f t="shared" si="44"/>
        <v>50.000001030424315</v>
      </c>
    </row>
    <row r="305" spans="1:13" s="10" customFormat="1" ht="52.5" customHeight="1">
      <c r="A305" s="41" t="s">
        <v>526</v>
      </c>
      <c r="B305" s="23" t="s">
        <v>527</v>
      </c>
      <c r="C305" s="24"/>
      <c r="D305" s="22"/>
      <c r="E305" s="24">
        <f>E306</f>
        <v>421000</v>
      </c>
      <c r="F305" s="24">
        <f aca="true" t="shared" si="53" ref="F305:L305">F306</f>
        <v>426000</v>
      </c>
      <c r="G305" s="24">
        <f t="shared" si="53"/>
        <v>0</v>
      </c>
      <c r="H305" s="24">
        <f t="shared" si="53"/>
        <v>426000</v>
      </c>
      <c r="I305" s="24">
        <f t="shared" si="53"/>
        <v>426000</v>
      </c>
      <c r="J305" s="24">
        <f t="shared" si="53"/>
        <v>0</v>
      </c>
      <c r="K305" s="24">
        <f t="shared" si="53"/>
        <v>426000</v>
      </c>
      <c r="L305" s="24" t="str">
        <f t="shared" si="53"/>
        <v>0,00</v>
      </c>
      <c r="M305" s="44">
        <f t="shared" si="44"/>
        <v>0</v>
      </c>
    </row>
    <row r="306" spans="1:14" ht="52.5" customHeight="1">
      <c r="A306" s="41" t="s">
        <v>191</v>
      </c>
      <c r="B306" s="23" t="s">
        <v>192</v>
      </c>
      <c r="C306" s="24">
        <v>426000</v>
      </c>
      <c r="D306" s="24">
        <f>E306-C306</f>
        <v>-5000</v>
      </c>
      <c r="E306" s="24">
        <v>421000</v>
      </c>
      <c r="F306" s="47">
        <v>426000</v>
      </c>
      <c r="G306" s="46">
        <f>H306-F306</f>
        <v>0</v>
      </c>
      <c r="H306" s="47">
        <v>426000</v>
      </c>
      <c r="I306" s="47">
        <v>426000</v>
      </c>
      <c r="J306" s="47">
        <f>K306-I306</f>
        <v>0</v>
      </c>
      <c r="K306" s="47">
        <v>426000</v>
      </c>
      <c r="L306" s="34" t="s">
        <v>332</v>
      </c>
      <c r="M306" s="44">
        <f t="shared" si="44"/>
        <v>0</v>
      </c>
      <c r="N306" s="2"/>
    </row>
    <row r="307" spans="1:14" s="10" customFormat="1" ht="63">
      <c r="A307" s="41" t="s">
        <v>593</v>
      </c>
      <c r="B307" s="23" t="s">
        <v>595</v>
      </c>
      <c r="C307" s="24"/>
      <c r="D307" s="24"/>
      <c r="E307" s="24">
        <f>E308</f>
        <v>1855000</v>
      </c>
      <c r="F307" s="24">
        <f aca="true" t="shared" si="54" ref="F307:L307">F308</f>
        <v>0</v>
      </c>
      <c r="G307" s="24">
        <f t="shared" si="54"/>
        <v>0</v>
      </c>
      <c r="H307" s="24">
        <f t="shared" si="54"/>
        <v>0</v>
      </c>
      <c r="I307" s="24">
        <f t="shared" si="54"/>
        <v>0</v>
      </c>
      <c r="J307" s="24">
        <f t="shared" si="54"/>
        <v>0</v>
      </c>
      <c r="K307" s="24">
        <f t="shared" si="54"/>
        <v>0</v>
      </c>
      <c r="L307" s="24" t="str">
        <f t="shared" si="54"/>
        <v>0,00</v>
      </c>
      <c r="M307" s="44">
        <f t="shared" si="44"/>
        <v>0</v>
      </c>
      <c r="N307" s="2"/>
    </row>
    <row r="308" spans="1:14" s="10" customFormat="1" ht="69" customHeight="1">
      <c r="A308" s="41" t="s">
        <v>594</v>
      </c>
      <c r="B308" s="23" t="s">
        <v>596</v>
      </c>
      <c r="C308" s="24"/>
      <c r="D308" s="24"/>
      <c r="E308" s="24">
        <v>1855000</v>
      </c>
      <c r="F308" s="47"/>
      <c r="G308" s="46"/>
      <c r="H308" s="47"/>
      <c r="I308" s="47"/>
      <c r="J308" s="47"/>
      <c r="K308" s="47"/>
      <c r="L308" s="34" t="s">
        <v>332</v>
      </c>
      <c r="M308" s="44">
        <f t="shared" si="44"/>
        <v>0</v>
      </c>
      <c r="N308" s="2"/>
    </row>
    <row r="309" spans="1:14" s="10" customFormat="1" ht="81" customHeight="1">
      <c r="A309" s="42" t="s">
        <v>528</v>
      </c>
      <c r="B309" s="20" t="s">
        <v>529</v>
      </c>
      <c r="C309" s="24"/>
      <c r="D309" s="24"/>
      <c r="E309" s="24">
        <f>E310</f>
        <v>1280000</v>
      </c>
      <c r="F309" s="47"/>
      <c r="G309" s="46"/>
      <c r="H309" s="47"/>
      <c r="I309" s="47"/>
      <c r="J309" s="47"/>
      <c r="K309" s="47"/>
      <c r="L309" s="24">
        <f>L310</f>
        <v>920000</v>
      </c>
      <c r="M309" s="44">
        <f t="shared" si="44"/>
        <v>71.875</v>
      </c>
      <c r="N309" s="2"/>
    </row>
    <row r="310" spans="1:13" ht="83.25" customHeight="1">
      <c r="A310" s="41" t="s">
        <v>248</v>
      </c>
      <c r="B310" s="23" t="s">
        <v>249</v>
      </c>
      <c r="C310" s="24"/>
      <c r="D310" s="24">
        <f>E310-C310</f>
        <v>1280000</v>
      </c>
      <c r="E310" s="24">
        <v>1280000</v>
      </c>
      <c r="F310" s="47"/>
      <c r="G310" s="46"/>
      <c r="H310" s="47"/>
      <c r="I310" s="47"/>
      <c r="J310" s="47"/>
      <c r="K310" s="47"/>
      <c r="L310" s="24">
        <v>920000</v>
      </c>
      <c r="M310" s="44">
        <f t="shared" si="44"/>
        <v>71.875</v>
      </c>
    </row>
    <row r="311" spans="1:13" ht="49.5" customHeight="1">
      <c r="A311" s="41" t="s">
        <v>285</v>
      </c>
      <c r="B311" s="23" t="s">
        <v>284</v>
      </c>
      <c r="C311" s="24"/>
      <c r="D311" s="24">
        <f>E311-C311</f>
        <v>16100000</v>
      </c>
      <c r="E311" s="24">
        <v>16100000</v>
      </c>
      <c r="F311" s="47"/>
      <c r="G311" s="46">
        <f>H311-F311</f>
        <v>0</v>
      </c>
      <c r="H311" s="47"/>
      <c r="I311" s="47"/>
      <c r="J311" s="47">
        <f>K311-I311</f>
        <v>0</v>
      </c>
      <c r="K311" s="47"/>
      <c r="L311" s="24">
        <v>5300000</v>
      </c>
      <c r="M311" s="44">
        <f t="shared" si="44"/>
        <v>32.91925465838509</v>
      </c>
    </row>
    <row r="312" spans="1:13" s="10" customFormat="1" ht="53.25" customHeight="1">
      <c r="A312" s="41" t="s">
        <v>597</v>
      </c>
      <c r="B312" s="23" t="s">
        <v>600</v>
      </c>
      <c r="C312" s="24"/>
      <c r="D312" s="24"/>
      <c r="E312" s="24">
        <f>E313</f>
        <v>1600000</v>
      </c>
      <c r="F312" s="47"/>
      <c r="G312" s="46"/>
      <c r="H312" s="47"/>
      <c r="I312" s="47"/>
      <c r="J312" s="47"/>
      <c r="K312" s="47"/>
      <c r="L312" s="34" t="s">
        <v>332</v>
      </c>
      <c r="M312" s="44"/>
    </row>
    <row r="313" spans="1:13" s="10" customFormat="1" ht="50.25" customHeight="1">
      <c r="A313" s="41" t="s">
        <v>598</v>
      </c>
      <c r="B313" s="23" t="s">
        <v>599</v>
      </c>
      <c r="C313" s="24"/>
      <c r="D313" s="24"/>
      <c r="E313" s="24">
        <v>1600000</v>
      </c>
      <c r="F313" s="47"/>
      <c r="G313" s="46"/>
      <c r="H313" s="47"/>
      <c r="I313" s="47"/>
      <c r="J313" s="47"/>
      <c r="K313" s="47"/>
      <c r="L313" s="34" t="s">
        <v>332</v>
      </c>
      <c r="M313" s="44"/>
    </row>
    <row r="314" spans="1:13" s="10" customFormat="1" ht="47.25">
      <c r="A314" s="41" t="s">
        <v>601</v>
      </c>
      <c r="B314" s="23" t="s">
        <v>604</v>
      </c>
      <c r="C314" s="24"/>
      <c r="D314" s="24"/>
      <c r="E314" s="24">
        <f>E315</f>
        <v>500000</v>
      </c>
      <c r="F314" s="47"/>
      <c r="G314" s="46"/>
      <c r="H314" s="47"/>
      <c r="I314" s="47"/>
      <c r="J314" s="47"/>
      <c r="K314" s="47"/>
      <c r="L314" s="34" t="s">
        <v>332</v>
      </c>
      <c r="M314" s="44"/>
    </row>
    <row r="315" spans="1:13" s="10" customFormat="1" ht="53.25" customHeight="1">
      <c r="A315" s="41" t="s">
        <v>602</v>
      </c>
      <c r="B315" s="23" t="s">
        <v>603</v>
      </c>
      <c r="C315" s="24"/>
      <c r="D315" s="24"/>
      <c r="E315" s="24">
        <v>500000</v>
      </c>
      <c r="F315" s="47"/>
      <c r="G315" s="46"/>
      <c r="H315" s="47"/>
      <c r="I315" s="47"/>
      <c r="J315" s="47"/>
      <c r="K315" s="47"/>
      <c r="L315" s="34" t="s">
        <v>332</v>
      </c>
      <c r="M315" s="44"/>
    </row>
    <row r="316" spans="1:13" ht="63">
      <c r="A316" s="41" t="s">
        <v>142</v>
      </c>
      <c r="B316" s="23" t="s">
        <v>216</v>
      </c>
      <c r="C316" s="24">
        <v>80153700</v>
      </c>
      <c r="D316" s="22">
        <f>E316-C316</f>
        <v>-15116900</v>
      </c>
      <c r="E316" s="24">
        <v>65036800</v>
      </c>
      <c r="F316" s="47">
        <v>79950700</v>
      </c>
      <c r="G316" s="46">
        <f>H316-F316</f>
        <v>0</v>
      </c>
      <c r="H316" s="47">
        <v>79950700</v>
      </c>
      <c r="I316" s="47">
        <v>79950700</v>
      </c>
      <c r="J316" s="47">
        <f>K316-I316</f>
        <v>0</v>
      </c>
      <c r="K316" s="47">
        <v>79950700</v>
      </c>
      <c r="L316" s="24">
        <v>35000000</v>
      </c>
      <c r="M316" s="44">
        <f t="shared" si="44"/>
        <v>53.815685888604605</v>
      </c>
    </row>
    <row r="317" spans="1:13" s="10" customFormat="1" ht="47.25" hidden="1">
      <c r="A317" s="41" t="s">
        <v>530</v>
      </c>
      <c r="B317" s="23" t="s">
        <v>531</v>
      </c>
      <c r="C317" s="24"/>
      <c r="D317" s="22"/>
      <c r="E317" s="24">
        <f>E318</f>
        <v>0</v>
      </c>
      <c r="F317" s="24">
        <f aca="true" t="shared" si="55" ref="F317:L317">F318</f>
        <v>0</v>
      </c>
      <c r="G317" s="24">
        <f t="shared" si="55"/>
        <v>0</v>
      </c>
      <c r="H317" s="24">
        <f t="shared" si="55"/>
        <v>0</v>
      </c>
      <c r="I317" s="24">
        <f t="shared" si="55"/>
        <v>0</v>
      </c>
      <c r="J317" s="24">
        <f t="shared" si="55"/>
        <v>0</v>
      </c>
      <c r="K317" s="24">
        <f t="shared" si="55"/>
        <v>0</v>
      </c>
      <c r="L317" s="24">
        <f t="shared" si="55"/>
        <v>0</v>
      </c>
      <c r="M317" s="44" t="e">
        <f t="shared" si="44"/>
        <v>#DIV/0!</v>
      </c>
    </row>
    <row r="318" spans="1:13" ht="48.75" customHeight="1" hidden="1">
      <c r="A318" s="41" t="s">
        <v>184</v>
      </c>
      <c r="B318" s="23" t="s">
        <v>183</v>
      </c>
      <c r="C318" s="24">
        <v>25631800</v>
      </c>
      <c r="D318" s="22">
        <f>E318-C318</f>
        <v>-25631800</v>
      </c>
      <c r="E318" s="24"/>
      <c r="F318" s="47"/>
      <c r="G318" s="46"/>
      <c r="H318" s="47"/>
      <c r="I318" s="47"/>
      <c r="J318" s="47"/>
      <c r="K318" s="47"/>
      <c r="L318" s="24"/>
      <c r="M318" s="44" t="e">
        <f t="shared" si="44"/>
        <v>#DIV/0!</v>
      </c>
    </row>
    <row r="319" spans="1:13" s="10" customFormat="1" ht="96" customHeight="1">
      <c r="A319" s="19" t="s">
        <v>532</v>
      </c>
      <c r="B319" s="20" t="s">
        <v>533</v>
      </c>
      <c r="C319" s="24"/>
      <c r="D319" s="22"/>
      <c r="E319" s="24">
        <f>E320</f>
        <v>12245500</v>
      </c>
      <c r="F319" s="47"/>
      <c r="G319" s="46"/>
      <c r="H319" s="47"/>
      <c r="I319" s="47"/>
      <c r="J319" s="47"/>
      <c r="K319" s="47"/>
      <c r="L319" s="24">
        <f>L320</f>
        <v>3570708.31</v>
      </c>
      <c r="M319" s="44">
        <f t="shared" si="44"/>
        <v>29.15935086358254</v>
      </c>
    </row>
    <row r="320" spans="1:13" ht="112.5" customHeight="1">
      <c r="A320" s="41" t="s">
        <v>159</v>
      </c>
      <c r="B320" s="23" t="s">
        <v>158</v>
      </c>
      <c r="C320" s="24">
        <f>12265700-2743800</f>
        <v>9521900</v>
      </c>
      <c r="D320" s="22">
        <f>E320-C320</f>
        <v>2723600</v>
      </c>
      <c r="E320" s="24">
        <v>12245500</v>
      </c>
      <c r="F320" s="47">
        <f>12020800-2689500</f>
        <v>9331300</v>
      </c>
      <c r="G320" s="46">
        <f>H320-F320</f>
        <v>0</v>
      </c>
      <c r="H320" s="47">
        <f>12020800-2689500</f>
        <v>9331300</v>
      </c>
      <c r="I320" s="47">
        <f>12020800-2689500</f>
        <v>9331300</v>
      </c>
      <c r="J320" s="47">
        <f>K320-I320</f>
        <v>0</v>
      </c>
      <c r="K320" s="47">
        <f>12020800-2689500</f>
        <v>9331300</v>
      </c>
      <c r="L320" s="24">
        <v>3570708.31</v>
      </c>
      <c r="M320" s="44">
        <f t="shared" si="44"/>
        <v>29.15935086358254</v>
      </c>
    </row>
    <row r="321" spans="1:13" ht="130.5" customHeight="1">
      <c r="A321" s="41" t="s">
        <v>224</v>
      </c>
      <c r="B321" s="23" t="s">
        <v>217</v>
      </c>
      <c r="C321" s="24">
        <v>28327700</v>
      </c>
      <c r="D321" s="22">
        <f>E321-C321</f>
        <v>-3712100</v>
      </c>
      <c r="E321" s="24">
        <v>24615600</v>
      </c>
      <c r="F321" s="47">
        <v>27761200</v>
      </c>
      <c r="G321" s="46">
        <f>H321-F321</f>
        <v>0</v>
      </c>
      <c r="H321" s="47">
        <v>27761200</v>
      </c>
      <c r="I321" s="47">
        <v>27761200</v>
      </c>
      <c r="J321" s="47">
        <f>K321-I321</f>
        <v>0</v>
      </c>
      <c r="K321" s="47">
        <v>27761200</v>
      </c>
      <c r="L321" s="24">
        <v>12307800</v>
      </c>
      <c r="M321" s="44">
        <f t="shared" si="44"/>
        <v>50</v>
      </c>
    </row>
    <row r="322" spans="1:13" s="10" customFormat="1" ht="31.5">
      <c r="A322" s="19" t="s">
        <v>534</v>
      </c>
      <c r="B322" s="20" t="s">
        <v>535</v>
      </c>
      <c r="C322" s="24"/>
      <c r="D322" s="22"/>
      <c r="E322" s="24">
        <f>E323</f>
        <v>3006300</v>
      </c>
      <c r="F322" s="24">
        <f aca="true" t="shared" si="56" ref="F322:L322">F323</f>
        <v>1305100</v>
      </c>
      <c r="G322" s="24">
        <f t="shared" si="56"/>
        <v>0</v>
      </c>
      <c r="H322" s="24">
        <f t="shared" si="56"/>
        <v>1305100</v>
      </c>
      <c r="I322" s="24">
        <f t="shared" si="56"/>
        <v>1305100</v>
      </c>
      <c r="J322" s="24">
        <f t="shared" si="56"/>
        <v>0</v>
      </c>
      <c r="K322" s="24">
        <f t="shared" si="56"/>
        <v>1305100</v>
      </c>
      <c r="L322" s="24">
        <f t="shared" si="56"/>
        <v>350000</v>
      </c>
      <c r="M322" s="44">
        <f t="shared" si="44"/>
        <v>11.642218008848086</v>
      </c>
    </row>
    <row r="323" spans="1:13" ht="47.25">
      <c r="A323" s="41" t="s">
        <v>225</v>
      </c>
      <c r="B323" s="23" t="s">
        <v>243</v>
      </c>
      <c r="C323" s="24">
        <v>1331700</v>
      </c>
      <c r="D323" s="22">
        <f>E323-C323</f>
        <v>1674600</v>
      </c>
      <c r="E323" s="24">
        <v>3006300</v>
      </c>
      <c r="F323" s="47">
        <v>1305100</v>
      </c>
      <c r="G323" s="46">
        <f>H323-F323</f>
        <v>0</v>
      </c>
      <c r="H323" s="47">
        <v>1305100</v>
      </c>
      <c r="I323" s="47">
        <v>1305100</v>
      </c>
      <c r="J323" s="47">
        <f>K323-I323</f>
        <v>0</v>
      </c>
      <c r="K323" s="47">
        <v>1305100</v>
      </c>
      <c r="L323" s="24">
        <v>350000</v>
      </c>
      <c r="M323" s="44">
        <f t="shared" si="44"/>
        <v>11.642218008848086</v>
      </c>
    </row>
    <row r="324" spans="1:13" s="10" customFormat="1" ht="63" hidden="1">
      <c r="A324" s="41" t="s">
        <v>536</v>
      </c>
      <c r="B324" s="23" t="s">
        <v>537</v>
      </c>
      <c r="C324" s="24"/>
      <c r="D324" s="22"/>
      <c r="E324" s="24">
        <f>E325</f>
        <v>0</v>
      </c>
      <c r="F324" s="47"/>
      <c r="G324" s="46"/>
      <c r="H324" s="47"/>
      <c r="I324" s="47"/>
      <c r="J324" s="47"/>
      <c r="K324" s="47"/>
      <c r="L324" s="24">
        <f>L325</f>
        <v>0</v>
      </c>
      <c r="M324" s="44" t="e">
        <f t="shared" si="44"/>
        <v>#DIV/0!</v>
      </c>
    </row>
    <row r="325" spans="1:13" ht="67.5" customHeight="1" hidden="1">
      <c r="A325" s="41" t="s">
        <v>262</v>
      </c>
      <c r="B325" s="23" t="s">
        <v>263</v>
      </c>
      <c r="C325" s="24"/>
      <c r="D325" s="24">
        <f>E325-C325</f>
        <v>0</v>
      </c>
      <c r="E325" s="24"/>
      <c r="F325" s="47"/>
      <c r="G325" s="46"/>
      <c r="H325" s="47"/>
      <c r="I325" s="47"/>
      <c r="J325" s="47"/>
      <c r="K325" s="47"/>
      <c r="L325" s="24"/>
      <c r="M325" s="44" t="e">
        <f t="shared" si="44"/>
        <v>#DIV/0!</v>
      </c>
    </row>
    <row r="326" spans="1:13" s="8" customFormat="1" ht="35.25" customHeight="1" hidden="1">
      <c r="A326" s="41" t="s">
        <v>300</v>
      </c>
      <c r="B326" s="23" t="s">
        <v>301</v>
      </c>
      <c r="C326" s="24">
        <v>157811500</v>
      </c>
      <c r="D326" s="24">
        <f>E326-C326</f>
        <v>-157811500</v>
      </c>
      <c r="E326" s="24"/>
      <c r="F326" s="47"/>
      <c r="G326" s="46"/>
      <c r="H326" s="47"/>
      <c r="I326" s="47"/>
      <c r="J326" s="47"/>
      <c r="K326" s="47"/>
      <c r="L326" s="24"/>
      <c r="M326" s="44" t="e">
        <f aca="true" t="shared" si="57" ref="M326:M350">L326/E326*100</f>
        <v>#DIV/0!</v>
      </c>
    </row>
    <row r="327" spans="1:13" s="54" customFormat="1" ht="47.25">
      <c r="A327" s="41" t="s">
        <v>641</v>
      </c>
      <c r="B327" s="23" t="s">
        <v>642</v>
      </c>
      <c r="C327" s="24"/>
      <c r="D327" s="24"/>
      <c r="E327" s="24">
        <f>E328</f>
        <v>279398790</v>
      </c>
      <c r="F327" s="24">
        <f aca="true" t="shared" si="58" ref="F327:K327">F328</f>
        <v>0</v>
      </c>
      <c r="G327" s="24">
        <f t="shared" si="58"/>
        <v>0</v>
      </c>
      <c r="H327" s="24">
        <f t="shared" si="58"/>
        <v>0</v>
      </c>
      <c r="I327" s="24">
        <f t="shared" si="58"/>
        <v>0</v>
      </c>
      <c r="J327" s="24">
        <f t="shared" si="58"/>
        <v>0</v>
      </c>
      <c r="K327" s="24">
        <f t="shared" si="58"/>
        <v>0</v>
      </c>
      <c r="L327" s="34" t="s">
        <v>332</v>
      </c>
      <c r="M327" s="44">
        <f t="shared" si="57"/>
        <v>0</v>
      </c>
    </row>
    <row r="328" spans="1:13" s="10" customFormat="1" ht="52.5" customHeight="1">
      <c r="A328" s="41" t="s">
        <v>605</v>
      </c>
      <c r="B328" s="23" t="s">
        <v>606</v>
      </c>
      <c r="C328" s="24"/>
      <c r="D328" s="24"/>
      <c r="E328" s="24">
        <v>279398790</v>
      </c>
      <c r="F328" s="47"/>
      <c r="G328" s="46"/>
      <c r="H328" s="47"/>
      <c r="I328" s="47"/>
      <c r="J328" s="47"/>
      <c r="K328" s="47"/>
      <c r="L328" s="34" t="s">
        <v>332</v>
      </c>
      <c r="M328" s="44">
        <f t="shared" si="57"/>
        <v>0</v>
      </c>
    </row>
    <row r="329" spans="1:13" s="54" customFormat="1" ht="33" customHeight="1" hidden="1">
      <c r="A329" s="41" t="s">
        <v>643</v>
      </c>
      <c r="B329" s="23" t="s">
        <v>644</v>
      </c>
      <c r="C329" s="24"/>
      <c r="D329" s="24"/>
      <c r="E329" s="24"/>
      <c r="F329" s="47"/>
      <c r="G329" s="46"/>
      <c r="H329" s="47"/>
      <c r="I329" s="47"/>
      <c r="J329" s="47"/>
      <c r="K329" s="47"/>
      <c r="L329" s="24"/>
      <c r="M329" s="44" t="e">
        <f t="shared" si="57"/>
        <v>#DIV/0!</v>
      </c>
    </row>
    <row r="330" spans="1:13" ht="31.5">
      <c r="A330" s="43" t="s">
        <v>244</v>
      </c>
      <c r="B330" s="21" t="s">
        <v>194</v>
      </c>
      <c r="C330" s="22">
        <f>C332+C333</f>
        <v>224525342.13</v>
      </c>
      <c r="D330" s="22">
        <f>D332+D333</f>
        <v>14703577.869999997</v>
      </c>
      <c r="E330" s="22">
        <f>E331</f>
        <v>239228920</v>
      </c>
      <c r="F330" s="22">
        <f aca="true" t="shared" si="59" ref="F330:L330">F331</f>
        <v>167387471.76</v>
      </c>
      <c r="G330" s="22">
        <f t="shared" si="59"/>
        <v>0</v>
      </c>
      <c r="H330" s="22">
        <f t="shared" si="59"/>
        <v>167387471.76</v>
      </c>
      <c r="I330" s="22">
        <f t="shared" si="59"/>
        <v>52930597.08</v>
      </c>
      <c r="J330" s="22">
        <f t="shared" si="59"/>
        <v>0</v>
      </c>
      <c r="K330" s="22">
        <f t="shared" si="59"/>
        <v>52930597.08</v>
      </c>
      <c r="L330" s="22">
        <f t="shared" si="59"/>
        <v>84064958.89</v>
      </c>
      <c r="M330" s="45">
        <f t="shared" si="57"/>
        <v>35.139965055228274</v>
      </c>
    </row>
    <row r="331" spans="1:13" s="10" customFormat="1" ht="31.5">
      <c r="A331" s="19" t="s">
        <v>538</v>
      </c>
      <c r="B331" s="20" t="s">
        <v>539</v>
      </c>
      <c r="C331" s="22"/>
      <c r="D331" s="22"/>
      <c r="E331" s="24">
        <f aca="true" t="shared" si="60" ref="E331:L331">E332+E333+E334</f>
        <v>239228920</v>
      </c>
      <c r="F331" s="24">
        <f t="shared" si="60"/>
        <v>167387471.76</v>
      </c>
      <c r="G331" s="24">
        <f t="shared" si="60"/>
        <v>0</v>
      </c>
      <c r="H331" s="24">
        <f t="shared" si="60"/>
        <v>167387471.76</v>
      </c>
      <c r="I331" s="24">
        <f t="shared" si="60"/>
        <v>52930597.08</v>
      </c>
      <c r="J331" s="24">
        <f t="shared" si="60"/>
        <v>0</v>
      </c>
      <c r="K331" s="24">
        <f t="shared" si="60"/>
        <v>52930597.08</v>
      </c>
      <c r="L331" s="24">
        <f t="shared" si="60"/>
        <v>84064958.89</v>
      </c>
      <c r="M331" s="44">
        <f t="shared" si="57"/>
        <v>35.139965055228274</v>
      </c>
    </row>
    <row r="332" spans="1:13" ht="69" customHeight="1">
      <c r="A332" s="41" t="s">
        <v>133</v>
      </c>
      <c r="B332" s="23" t="s">
        <v>134</v>
      </c>
      <c r="C332" s="24">
        <v>43644671.98</v>
      </c>
      <c r="D332" s="22">
        <f>E332-C332</f>
        <v>-32733503.979999997</v>
      </c>
      <c r="E332" s="24">
        <v>10911168</v>
      </c>
      <c r="F332" s="47">
        <v>0</v>
      </c>
      <c r="G332" s="46">
        <f>H332-F332</f>
        <v>0</v>
      </c>
      <c r="H332" s="47">
        <v>0</v>
      </c>
      <c r="I332" s="47">
        <v>0</v>
      </c>
      <c r="J332" s="47">
        <f>K332-I332</f>
        <v>0</v>
      </c>
      <c r="K332" s="47">
        <v>0</v>
      </c>
      <c r="L332" s="24">
        <v>10911168</v>
      </c>
      <c r="M332" s="44">
        <f t="shared" si="57"/>
        <v>100</v>
      </c>
    </row>
    <row r="333" spans="1:13" ht="78.75">
      <c r="A333" s="41" t="s">
        <v>135</v>
      </c>
      <c r="B333" s="23" t="s">
        <v>136</v>
      </c>
      <c r="C333" s="24">
        <v>180880670.15</v>
      </c>
      <c r="D333" s="24">
        <f>E333-C333</f>
        <v>47437081.849999994</v>
      </c>
      <c r="E333" s="24">
        <v>228317752</v>
      </c>
      <c r="F333" s="47">
        <v>167387471.76</v>
      </c>
      <c r="G333" s="46">
        <f>H333-F333</f>
        <v>0</v>
      </c>
      <c r="H333" s="47">
        <v>167387471.76</v>
      </c>
      <c r="I333" s="47">
        <v>52930597.08</v>
      </c>
      <c r="J333" s="47">
        <f>K333-I333</f>
        <v>0</v>
      </c>
      <c r="K333" s="47">
        <v>52930597.08</v>
      </c>
      <c r="L333" s="24">
        <v>73153790.89</v>
      </c>
      <c r="M333" s="44">
        <f t="shared" si="57"/>
        <v>32.040343008457796</v>
      </c>
    </row>
    <row r="334" spans="1:13" s="10" customFormat="1" ht="83.25" customHeight="1" hidden="1">
      <c r="A334" s="41" t="s">
        <v>607</v>
      </c>
      <c r="B334" s="23" t="s">
        <v>608</v>
      </c>
      <c r="C334" s="24"/>
      <c r="D334" s="24"/>
      <c r="E334" s="24"/>
      <c r="F334" s="47"/>
      <c r="G334" s="46"/>
      <c r="H334" s="47"/>
      <c r="I334" s="47"/>
      <c r="J334" s="47"/>
      <c r="K334" s="47"/>
      <c r="L334" s="24"/>
      <c r="M334" s="44" t="e">
        <f t="shared" si="57"/>
        <v>#DIV/0!</v>
      </c>
    </row>
    <row r="335" spans="1:13" ht="18.75" hidden="1">
      <c r="A335" s="40" t="s">
        <v>172</v>
      </c>
      <c r="B335" s="21" t="s">
        <v>173</v>
      </c>
      <c r="C335" s="22">
        <f>C337</f>
        <v>951752170</v>
      </c>
      <c r="D335" s="22">
        <f>D337</f>
        <v>-951752170</v>
      </c>
      <c r="E335" s="22">
        <f>E337</f>
        <v>0</v>
      </c>
      <c r="F335" s="46">
        <f>F337</f>
        <v>0</v>
      </c>
      <c r="G335" s="46">
        <f>H335-F335</f>
        <v>0</v>
      </c>
      <c r="H335" s="46">
        <f>H337</f>
        <v>0</v>
      </c>
      <c r="I335" s="46">
        <f>I337</f>
        <v>0</v>
      </c>
      <c r="J335" s="46">
        <f>K335-I335</f>
        <v>0</v>
      </c>
      <c r="K335" s="46">
        <f>K337</f>
        <v>0</v>
      </c>
      <c r="L335" s="22">
        <f>L336</f>
        <v>0</v>
      </c>
      <c r="M335" s="44" t="e">
        <f t="shared" si="57"/>
        <v>#DIV/0!</v>
      </c>
    </row>
    <row r="336" spans="1:13" s="10" customFormat="1" ht="17.25" customHeight="1" hidden="1">
      <c r="A336" s="19" t="s">
        <v>540</v>
      </c>
      <c r="B336" s="20" t="s">
        <v>541</v>
      </c>
      <c r="C336" s="22"/>
      <c r="D336" s="22"/>
      <c r="E336" s="24"/>
      <c r="F336" s="46"/>
      <c r="G336" s="46"/>
      <c r="H336" s="46"/>
      <c r="I336" s="46"/>
      <c r="J336" s="46"/>
      <c r="K336" s="46"/>
      <c r="L336" s="24">
        <f>L337</f>
        <v>0</v>
      </c>
      <c r="M336" s="44" t="e">
        <f t="shared" si="57"/>
        <v>#DIV/0!</v>
      </c>
    </row>
    <row r="337" spans="1:13" ht="21" customHeight="1" hidden="1">
      <c r="A337" s="41" t="s">
        <v>174</v>
      </c>
      <c r="B337" s="23" t="s">
        <v>218</v>
      </c>
      <c r="C337" s="24">
        <v>951752170</v>
      </c>
      <c r="D337" s="24">
        <f>E337-C337</f>
        <v>-951752170</v>
      </c>
      <c r="E337" s="24"/>
      <c r="F337" s="47"/>
      <c r="G337" s="46"/>
      <c r="H337" s="47"/>
      <c r="I337" s="47"/>
      <c r="J337" s="47"/>
      <c r="K337" s="47"/>
      <c r="L337" s="24"/>
      <c r="M337" s="44" t="e">
        <f t="shared" si="57"/>
        <v>#DIV/0!</v>
      </c>
    </row>
    <row r="338" spans="1:13" ht="79.5" customHeight="1">
      <c r="A338" s="27" t="s">
        <v>270</v>
      </c>
      <c r="B338" s="28" t="s">
        <v>550</v>
      </c>
      <c r="C338" s="22">
        <f aca="true" t="shared" si="61" ref="C338:K339">C339</f>
        <v>0</v>
      </c>
      <c r="D338" s="22">
        <f t="shared" si="61"/>
        <v>1810246.02</v>
      </c>
      <c r="E338" s="22">
        <f t="shared" si="61"/>
        <v>1810246.02</v>
      </c>
      <c r="F338" s="46">
        <f t="shared" si="61"/>
        <v>0</v>
      </c>
      <c r="G338" s="46">
        <f aca="true" t="shared" si="62" ref="G338:G343">H338-F338</f>
        <v>0</v>
      </c>
      <c r="H338" s="46">
        <f t="shared" si="61"/>
        <v>0</v>
      </c>
      <c r="I338" s="46">
        <f t="shared" si="61"/>
        <v>0</v>
      </c>
      <c r="J338" s="46">
        <f aca="true" t="shared" si="63" ref="J338:J343">K338-I338</f>
        <v>0</v>
      </c>
      <c r="K338" s="46">
        <f t="shared" si="61"/>
        <v>0</v>
      </c>
      <c r="L338" s="22">
        <f>L339+L344</f>
        <v>15132402.879999999</v>
      </c>
      <c r="M338" s="45">
        <f t="shared" si="57"/>
        <v>835.9307360885676</v>
      </c>
    </row>
    <row r="339" spans="1:13" ht="64.5" customHeight="1">
      <c r="A339" s="27" t="s">
        <v>271</v>
      </c>
      <c r="B339" s="28" t="s">
        <v>272</v>
      </c>
      <c r="C339" s="22">
        <f t="shared" si="61"/>
        <v>0</v>
      </c>
      <c r="D339" s="22">
        <f t="shared" si="61"/>
        <v>1810246.02</v>
      </c>
      <c r="E339" s="22">
        <f t="shared" si="61"/>
        <v>1810246.02</v>
      </c>
      <c r="F339" s="46">
        <f t="shared" si="61"/>
        <v>0</v>
      </c>
      <c r="G339" s="46">
        <f t="shared" si="62"/>
        <v>0</v>
      </c>
      <c r="H339" s="46">
        <f t="shared" si="61"/>
        <v>0</v>
      </c>
      <c r="I339" s="46">
        <f t="shared" si="61"/>
        <v>0</v>
      </c>
      <c r="J339" s="46">
        <f t="shared" si="63"/>
        <v>0</v>
      </c>
      <c r="K339" s="46">
        <f t="shared" si="61"/>
        <v>0</v>
      </c>
      <c r="L339" s="22">
        <f>L340</f>
        <v>15020850.34</v>
      </c>
      <c r="M339" s="45">
        <f t="shared" si="57"/>
        <v>829.7684499259387</v>
      </c>
    </row>
    <row r="340" spans="1:13" ht="49.5" customHeight="1">
      <c r="A340" s="19" t="s">
        <v>273</v>
      </c>
      <c r="B340" s="20" t="s">
        <v>274</v>
      </c>
      <c r="C340" s="24">
        <f>C341+C342+C343</f>
        <v>0</v>
      </c>
      <c r="D340" s="24">
        <f>D341+D342+D343</f>
        <v>1810246.02</v>
      </c>
      <c r="E340" s="24">
        <f>E341+E342</f>
        <v>1810246.02</v>
      </c>
      <c r="F340" s="47">
        <f>F341+F342+F343</f>
        <v>0</v>
      </c>
      <c r="G340" s="46">
        <f t="shared" si="62"/>
        <v>0</v>
      </c>
      <c r="H340" s="47">
        <f>H341+H342+H343</f>
        <v>0</v>
      </c>
      <c r="I340" s="47">
        <f>I341+I342+I343</f>
        <v>0</v>
      </c>
      <c r="J340" s="47">
        <f t="shared" si="63"/>
        <v>0</v>
      </c>
      <c r="K340" s="47">
        <f>K341+K342+K343</f>
        <v>0</v>
      </c>
      <c r="L340" s="24">
        <f>L341+L342+L343</f>
        <v>15020850.34</v>
      </c>
      <c r="M340" s="44">
        <f t="shared" si="57"/>
        <v>829.7684499259387</v>
      </c>
    </row>
    <row r="341" spans="1:13" ht="49.5" customHeight="1">
      <c r="A341" s="19" t="s">
        <v>275</v>
      </c>
      <c r="B341" s="20" t="s">
        <v>276</v>
      </c>
      <c r="C341" s="24"/>
      <c r="D341" s="24">
        <f>E341-C341</f>
        <v>754817.04</v>
      </c>
      <c r="E341" s="24">
        <v>754817.04</v>
      </c>
      <c r="F341" s="47"/>
      <c r="G341" s="46">
        <f t="shared" si="62"/>
        <v>0</v>
      </c>
      <c r="H341" s="47"/>
      <c r="I341" s="47"/>
      <c r="J341" s="47">
        <f t="shared" si="63"/>
        <v>0</v>
      </c>
      <c r="K341" s="47"/>
      <c r="L341" s="24">
        <v>12787417.06</v>
      </c>
      <c r="M341" s="44">
        <f t="shared" si="57"/>
        <v>1694.108158978499</v>
      </c>
    </row>
    <row r="342" spans="1:13" ht="51" customHeight="1">
      <c r="A342" s="19" t="s">
        <v>277</v>
      </c>
      <c r="B342" s="20" t="s">
        <v>278</v>
      </c>
      <c r="C342" s="24"/>
      <c r="D342" s="24">
        <f>E342-C342</f>
        <v>1055428.98</v>
      </c>
      <c r="E342" s="24">
        <v>1055428.98</v>
      </c>
      <c r="F342" s="47"/>
      <c r="G342" s="46">
        <f t="shared" si="62"/>
        <v>0</v>
      </c>
      <c r="H342" s="47"/>
      <c r="I342" s="47"/>
      <c r="J342" s="47">
        <f t="shared" si="63"/>
        <v>0</v>
      </c>
      <c r="K342" s="47"/>
      <c r="L342" s="24">
        <v>2233433.28</v>
      </c>
      <c r="M342" s="44">
        <f t="shared" si="57"/>
        <v>211.61379138935524</v>
      </c>
    </row>
    <row r="343" spans="1:13" ht="47.25" hidden="1">
      <c r="A343" s="19" t="s">
        <v>279</v>
      </c>
      <c r="B343" s="20" t="s">
        <v>280</v>
      </c>
      <c r="C343" s="24"/>
      <c r="D343" s="24">
        <f>E343-C343</f>
        <v>0</v>
      </c>
      <c r="E343" s="24"/>
      <c r="F343" s="47"/>
      <c r="G343" s="46">
        <f t="shared" si="62"/>
        <v>0</v>
      </c>
      <c r="H343" s="47"/>
      <c r="I343" s="47"/>
      <c r="J343" s="47">
        <f t="shared" si="63"/>
        <v>0</v>
      </c>
      <c r="K343" s="47"/>
      <c r="L343" s="24"/>
      <c r="M343" s="44" t="e">
        <f t="shared" si="57"/>
        <v>#DIV/0!</v>
      </c>
    </row>
    <row r="344" spans="1:13" s="10" customFormat="1" ht="47.25">
      <c r="A344" s="27" t="s">
        <v>542</v>
      </c>
      <c r="B344" s="28" t="s">
        <v>543</v>
      </c>
      <c r="C344" s="24"/>
      <c r="D344" s="24"/>
      <c r="E344" s="37" t="s">
        <v>332</v>
      </c>
      <c r="F344" s="47"/>
      <c r="G344" s="46"/>
      <c r="H344" s="47"/>
      <c r="I344" s="47"/>
      <c r="J344" s="47"/>
      <c r="K344" s="47"/>
      <c r="L344" s="22">
        <f>L345+L346+L347</f>
        <v>111552.54</v>
      </c>
      <c r="M344" s="44"/>
    </row>
    <row r="345" spans="1:13" s="10" customFormat="1" ht="31.5">
      <c r="A345" s="19" t="s">
        <v>544</v>
      </c>
      <c r="B345" s="20" t="s">
        <v>545</v>
      </c>
      <c r="C345" s="24"/>
      <c r="D345" s="24"/>
      <c r="E345" s="34" t="s">
        <v>332</v>
      </c>
      <c r="F345" s="47"/>
      <c r="G345" s="46"/>
      <c r="H345" s="47"/>
      <c r="I345" s="47"/>
      <c r="J345" s="47"/>
      <c r="K345" s="47"/>
      <c r="L345" s="24">
        <v>79300.7</v>
      </c>
      <c r="M345" s="44"/>
    </row>
    <row r="346" spans="1:13" s="10" customFormat="1" ht="31.5">
      <c r="A346" s="19" t="s">
        <v>548</v>
      </c>
      <c r="B346" s="20" t="s">
        <v>549</v>
      </c>
      <c r="C346" s="24"/>
      <c r="D346" s="24"/>
      <c r="E346" s="34" t="s">
        <v>332</v>
      </c>
      <c r="F346" s="47"/>
      <c r="G346" s="46"/>
      <c r="H346" s="47"/>
      <c r="I346" s="47"/>
      <c r="J346" s="47"/>
      <c r="K346" s="47"/>
      <c r="L346" s="24">
        <v>9699.4</v>
      </c>
      <c r="M346" s="44"/>
    </row>
    <row r="347" spans="1:13" s="10" customFormat="1" ht="31.5">
      <c r="A347" s="19" t="s">
        <v>546</v>
      </c>
      <c r="B347" s="20" t="s">
        <v>547</v>
      </c>
      <c r="C347" s="24"/>
      <c r="D347" s="24"/>
      <c r="E347" s="34" t="s">
        <v>332</v>
      </c>
      <c r="F347" s="47"/>
      <c r="G347" s="46"/>
      <c r="H347" s="47"/>
      <c r="I347" s="47"/>
      <c r="J347" s="47"/>
      <c r="K347" s="47"/>
      <c r="L347" s="24">
        <v>22552.44</v>
      </c>
      <c r="M347" s="44"/>
    </row>
    <row r="348" spans="1:13" ht="47.25">
      <c r="A348" s="27" t="s">
        <v>281</v>
      </c>
      <c r="B348" s="28" t="s">
        <v>609</v>
      </c>
      <c r="C348" s="22">
        <f>C349</f>
        <v>0</v>
      </c>
      <c r="D348" s="22">
        <f>D349</f>
        <v>-51267931.96</v>
      </c>
      <c r="E348" s="22">
        <f>E349</f>
        <v>-51267931.96</v>
      </c>
      <c r="F348" s="46">
        <f>F349</f>
        <v>0</v>
      </c>
      <c r="G348" s="46">
        <f>H348-F348</f>
        <v>0</v>
      </c>
      <c r="H348" s="46">
        <f>H349</f>
        <v>0</v>
      </c>
      <c r="I348" s="46">
        <f>I349</f>
        <v>0</v>
      </c>
      <c r="J348" s="46">
        <f>K348-I348</f>
        <v>0</v>
      </c>
      <c r="K348" s="46">
        <f>K349</f>
        <v>0</v>
      </c>
      <c r="L348" s="22">
        <f>L349</f>
        <v>-55650600.41</v>
      </c>
      <c r="M348" s="45">
        <f t="shared" si="57"/>
        <v>108.54855712420664</v>
      </c>
    </row>
    <row r="349" spans="1:13" ht="47.25">
      <c r="A349" s="19" t="s">
        <v>282</v>
      </c>
      <c r="B349" s="20" t="s">
        <v>283</v>
      </c>
      <c r="C349" s="24"/>
      <c r="D349" s="24">
        <f>E349-C349</f>
        <v>-51267931.96</v>
      </c>
      <c r="E349" s="24">
        <v>-51267931.96</v>
      </c>
      <c r="F349" s="47"/>
      <c r="G349" s="46">
        <f>H349-F349</f>
        <v>0</v>
      </c>
      <c r="H349" s="47"/>
      <c r="I349" s="47"/>
      <c r="J349" s="47">
        <f>K349-I349</f>
        <v>0</v>
      </c>
      <c r="K349" s="47"/>
      <c r="L349" s="24">
        <v>-55650600.41</v>
      </c>
      <c r="M349" s="44">
        <f t="shared" si="57"/>
        <v>108.54855712420664</v>
      </c>
    </row>
    <row r="350" spans="1:13" ht="22.5" customHeight="1">
      <c r="A350" s="69" t="s">
        <v>219</v>
      </c>
      <c r="B350" s="69"/>
      <c r="C350" s="22" t="e">
        <f>C8+C186</f>
        <v>#REF!</v>
      </c>
      <c r="D350" s="22" t="e">
        <f>E350-C350</f>
        <v>#REF!</v>
      </c>
      <c r="E350" s="22">
        <f aca="true" t="shared" si="64" ref="E350:L350">E8+E186</f>
        <v>46975865493.28</v>
      </c>
      <c r="F350" s="29">
        <f t="shared" si="64"/>
        <v>22241032131.760002</v>
      </c>
      <c r="G350" s="29">
        <f t="shared" si="64"/>
        <v>-400000000</v>
      </c>
      <c r="H350" s="29">
        <f t="shared" si="64"/>
        <v>21841032131.760002</v>
      </c>
      <c r="I350" s="29">
        <f t="shared" si="64"/>
        <v>22972618087.08</v>
      </c>
      <c r="J350" s="29">
        <f t="shared" si="64"/>
        <v>-400000000</v>
      </c>
      <c r="K350" s="29">
        <f t="shared" si="64"/>
        <v>22572618087.08</v>
      </c>
      <c r="L350" s="22">
        <f t="shared" si="64"/>
        <v>25083503027.269997</v>
      </c>
      <c r="M350" s="45">
        <f t="shared" si="57"/>
        <v>53.396574525823794</v>
      </c>
    </row>
    <row r="351" spans="2:11" ht="18.75">
      <c r="B351" s="16"/>
      <c r="C351" s="17"/>
      <c r="D351" s="17"/>
      <c r="E351" s="17"/>
      <c r="F351" s="6"/>
      <c r="G351" s="6"/>
      <c r="H351" s="6"/>
      <c r="I351" s="6"/>
      <c r="J351" s="6"/>
      <c r="K351" s="6"/>
    </row>
  </sheetData>
  <sheetProtection/>
  <autoFilter ref="A7:K350"/>
  <mergeCells count="16">
    <mergeCell ref="H4:H6"/>
    <mergeCell ref="I4:I6"/>
    <mergeCell ref="J4:J6"/>
    <mergeCell ref="A350:B350"/>
    <mergeCell ref="F4:F6"/>
    <mergeCell ref="K4:K6"/>
    <mergeCell ref="L4:L6"/>
    <mergeCell ref="M4:M6"/>
    <mergeCell ref="E1:M1"/>
    <mergeCell ref="A2:M2"/>
    <mergeCell ref="C4:C6"/>
    <mergeCell ref="A4:A6"/>
    <mergeCell ref="B4:B6"/>
    <mergeCell ref="D4:D6"/>
    <mergeCell ref="E4:E6"/>
    <mergeCell ref="G4:G6"/>
  </mergeCells>
  <printOptions/>
  <pageMargins left="0.3937007874015748" right="0.3937007874015748" top="0.5118110236220472" bottom="0.35433070866141736" header="0.2362204724409449" footer="0.15748031496062992"/>
  <pageSetup fitToHeight="0" horizontalDpi="600" verticalDpi="600" orientation="landscape" paperSize="9" scale="85"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Варульникова С.</dc:creator>
  <cp:keywords/>
  <dc:description/>
  <cp:lastModifiedBy>Гапоненко Е.В.</cp:lastModifiedBy>
  <cp:lastPrinted>2016-08-09T08:14:53Z</cp:lastPrinted>
  <dcterms:created xsi:type="dcterms:W3CDTF">2012-04-06T11:02:09Z</dcterms:created>
  <dcterms:modified xsi:type="dcterms:W3CDTF">2016-10-27T13:14:08Z</dcterms:modified>
  <cp:category/>
  <cp:version/>
  <cp:contentType/>
  <cp:contentStatus/>
</cp:coreProperties>
</file>